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65" windowWidth="14805" windowHeight="7650" activeTab="2"/>
  </bookViews>
  <sheets>
    <sheet name="1.1-1.3" sheetId="1" r:id="rId1"/>
    <sheet name="1.4-1.6" sheetId="2" r:id="rId2"/>
    <sheet name="2.1-.2.2" sheetId="3" r:id="rId3"/>
    <sheet name="2.3" sheetId="4" r:id="rId4"/>
    <sheet name="2.4" sheetId="8" r:id="rId5"/>
    <sheet name="2.5" sheetId="5" r:id="rId6"/>
    <sheet name="2.6-2.10" sheetId="6" r:id="rId7"/>
    <sheet name="3" sheetId="7" r:id="rId8"/>
  </sheets>
  <definedNames>
    <definedName name="_xlnm.Print_Area" localSheetId="0">'1.1-1.3'!$A$1:$E$86</definedName>
    <definedName name="_xlnm.Print_Area" localSheetId="3">'2.3'!$A$1:$U$16</definedName>
    <definedName name="_xlnm.Print_Area" localSheetId="5">'2.5'!$A$1:$M$10</definedName>
    <definedName name="_xlnm.Print_Area" localSheetId="6">'2.6-2.10'!$A$1:$Z$37</definedName>
    <definedName name="_xlnm.Print_Area" localSheetId="7">'3'!$A$1:$H$19</definedName>
  </definedNames>
  <calcPr calcId="144525"/>
</workbook>
</file>

<file path=xl/calcChain.xml><?xml version="1.0" encoding="utf-8"?>
<calcChain xmlns="http://schemas.openxmlformats.org/spreadsheetml/2006/main">
  <c r="O5" i="4" l="1"/>
  <c r="J8" i="7"/>
  <c r="I8" i="7"/>
  <c r="G16" i="7" l="1"/>
  <c r="H16" i="7"/>
  <c r="D16" i="7"/>
  <c r="F8" i="7" l="1"/>
  <c r="F5" i="7"/>
  <c r="U37" i="6" l="1"/>
  <c r="Q19" i="6"/>
  <c r="Q11" i="6"/>
  <c r="M11" i="6"/>
  <c r="M8" i="6" s="1"/>
  <c r="U19" i="6"/>
  <c r="K8" i="5" l="1"/>
  <c r="F5" i="4" l="1"/>
  <c r="H12" i="2"/>
  <c r="E12" i="2"/>
  <c r="C12" i="2" l="1"/>
  <c r="A12" i="2"/>
  <c r="E9" i="7" l="1"/>
  <c r="E8" i="7"/>
  <c r="E5" i="7"/>
  <c r="Q13" i="6"/>
  <c r="L8" i="5"/>
  <c r="J8" i="5"/>
  <c r="B7" i="5"/>
  <c r="B6" i="5"/>
  <c r="I13" i="4"/>
  <c r="I10" i="4"/>
  <c r="I5" i="4"/>
  <c r="E27" i="6" l="1"/>
  <c r="L13" i="4" l="1"/>
  <c r="O13" i="4" s="1"/>
  <c r="L10" i="4"/>
  <c r="O10" i="4" s="1"/>
  <c r="G14" i="7" l="1"/>
  <c r="C14" i="7"/>
  <c r="D14" i="7"/>
  <c r="AG5" i="4" l="1"/>
  <c r="AM5" i="4" s="1"/>
  <c r="AN5" i="4" s="1"/>
  <c r="AJ5" i="4"/>
  <c r="AJ6" i="4"/>
  <c r="AG6" i="4"/>
  <c r="AM6" i="4"/>
  <c r="AN6" i="4" s="1"/>
  <c r="L5" i="4"/>
  <c r="F10" i="7" l="1"/>
  <c r="E10" i="7"/>
  <c r="M27" i="6"/>
  <c r="M16" i="6"/>
  <c r="U11" i="6"/>
  <c r="Q12" i="6"/>
  <c r="U13" i="6"/>
  <c r="C16" i="7" l="1"/>
  <c r="X6" i="4" l="1"/>
  <c r="Y6" i="4"/>
  <c r="Y5" i="4"/>
  <c r="X5" i="4"/>
  <c r="W5" i="4"/>
  <c r="V5" i="4"/>
  <c r="H14" i="7" l="1"/>
  <c r="G5" i="7"/>
  <c r="H10" i="7"/>
  <c r="G10" i="7"/>
  <c r="G8" i="7"/>
  <c r="H8" i="7"/>
  <c r="G9" i="7"/>
  <c r="H9" i="7"/>
  <c r="G7" i="7"/>
  <c r="H7" i="7"/>
  <c r="H6" i="7"/>
  <c r="G6" i="7"/>
  <c r="H5" i="7"/>
  <c r="U17" i="6" l="1"/>
  <c r="M18" i="6"/>
  <c r="Q16" i="6"/>
  <c r="Q10" i="6"/>
  <c r="Q8" i="6" s="1"/>
  <c r="Q18" i="6" l="1"/>
  <c r="U18" i="6" s="1"/>
  <c r="M14" i="6"/>
  <c r="U16" i="6"/>
  <c r="L16" i="4"/>
  <c r="O16" i="4" s="1"/>
  <c r="Q14" i="6" l="1"/>
  <c r="Q20" i="6" s="1"/>
</calcChain>
</file>

<file path=xl/sharedStrings.xml><?xml version="1.0" encoding="utf-8"?>
<sst xmlns="http://schemas.openxmlformats.org/spreadsheetml/2006/main" count="353" uniqueCount="259">
  <si>
    <t xml:space="preserve">Утвержден решением Наблюдательного совета </t>
  </si>
  <si>
    <t>автономного учреждения Нижневартовского района</t>
  </si>
  <si>
    <t>РМАУ "МКДК "Арлекино"</t>
  </si>
  <si>
    <t>ОТЧЕТ</t>
  </si>
  <si>
    <t>о деятельности автономного учреждения</t>
  </si>
  <si>
    <t>Нижневартовского района</t>
  </si>
  <si>
    <t>Наименование учреждения</t>
  </si>
  <si>
    <t>"Межпоселенческий культурно-досуговый комплекс "Арлекино"</t>
  </si>
  <si>
    <t>Местонахождения</t>
  </si>
  <si>
    <t>Периодичность</t>
  </si>
  <si>
    <t>ул.Набережная 13 пгт.Излучинск Нижневартовский район</t>
  </si>
  <si>
    <t>Раздел 1. ОБЩИЕ СВЕДЕНИЯ ОБ УЧРЕЖДЕНИИ</t>
  </si>
  <si>
    <t xml:space="preserve">1.1. Перечень видив деятельности, которые учреждение вправе осуществлять в соответвтии с </t>
  </si>
  <si>
    <t>его учредительными документами</t>
  </si>
  <si>
    <t>Наименование видов деятельности</t>
  </si>
  <si>
    <t>осуществляемых в предыдущем периоде</t>
  </si>
  <si>
    <t>осуществляемых в отчетном периоде</t>
  </si>
  <si>
    <t>Краткая характеристика</t>
  </si>
  <si>
    <t>Правовое обоснование</t>
  </si>
  <si>
    <t>1. Основные:</t>
  </si>
  <si>
    <t>2. Иные</t>
  </si>
  <si>
    <t xml:space="preserve">Учреждение ведет раздельный учет доходов и расходов от приносящей доход деятельности.
Учреждение вправе осуществлять приносящую доход деятельность лишь постольку, поскольку это служит достижению целей, ради которых оно создано, и соответствующую этим целям
</t>
  </si>
  <si>
    <t>Устав                                          РМАУ "МКДК "Арлекино"</t>
  </si>
  <si>
    <t>1.2. Перечень услуг (работ), оказываемых потребителям за плату в случаях, редусмотренных правовыми актами</t>
  </si>
  <si>
    <t>Устав                                          РМАУ "МКДК "Арлекино", Положение о порядке предоставления платных услуг и распределении доходов, получаемых от оказания платных услуг и иной, приносящей доход деятельности РМАУ "МКДК "Арлекино"</t>
  </si>
  <si>
    <t>Наименование услуги (работы)</t>
  </si>
  <si>
    <t>Потребитель (физические 
и (или) юридические лица)</t>
  </si>
  <si>
    <t xml:space="preserve">Правовой акт   </t>
  </si>
  <si>
    <t>Прокат театральных костюмов (1 час)</t>
  </si>
  <si>
    <t>Прокат ростовых кукол (1 час)</t>
  </si>
  <si>
    <t>Постановка, режиссура мероприятий</t>
  </si>
  <si>
    <t>Написание сценария</t>
  </si>
  <si>
    <t>Аранжировка музыки</t>
  </si>
  <si>
    <t>Запись вокала</t>
  </si>
  <si>
    <t>Написание фонограммы</t>
  </si>
  <si>
    <t>Концертные номера</t>
  </si>
  <si>
    <t>Услуги по ведению мероприятия (1 час)</t>
  </si>
  <si>
    <t>Аренда помещения</t>
  </si>
  <si>
    <t>(физические 
и (или) юридические лица</t>
  </si>
  <si>
    <t>1.3. Перечень разрешительных документов, на основании которых учреждение осуществляет деятельность</t>
  </si>
  <si>
    <t xml:space="preserve">                Наименование документа                </t>
  </si>
  <si>
    <t xml:space="preserve">  Срок  действия</t>
  </si>
  <si>
    <t>Реквизиты документа</t>
  </si>
  <si>
    <t xml:space="preserve">действующего в предшествующем       отчетному периоде      </t>
  </si>
  <si>
    <t xml:space="preserve">      действующего    в отчетном периоде   </t>
  </si>
  <si>
    <t>1.4. Информация о работниках учреждения</t>
  </si>
  <si>
    <t xml:space="preserve">    Количество     
    работников     
</t>
  </si>
  <si>
    <t xml:space="preserve">Уровень профессионального
   образования (квали-   
 фикации) работников &lt;*&gt;
</t>
  </si>
  <si>
    <t xml:space="preserve">Численность работников     
</t>
  </si>
  <si>
    <t xml:space="preserve">на начало отчетного периода 
</t>
  </si>
  <si>
    <t xml:space="preserve">на конец отчетного периода 
</t>
  </si>
  <si>
    <t xml:space="preserve">на начало отчетного периода </t>
  </si>
  <si>
    <t xml:space="preserve">Причины изменения количества штатных единиц 
</t>
  </si>
  <si>
    <t>Штатная</t>
  </si>
  <si>
    <t>Среднегодовая</t>
  </si>
  <si>
    <t>Фактическая</t>
  </si>
  <si>
    <t>Х</t>
  </si>
  <si>
    <t>&lt;*&gt;  Уровень  профессионального  образования (квалификации) работников:
высшее  -  1,  неполное высшее - 2, среднее профессиональное - 3, начальное
профессиональное  -  4,  среднее (полное) общее - 5, основное общее - 6, не
имеют  основного общего - 7, ученая степень (доктор наук - 8, кандидат наук
- 9)</t>
  </si>
  <si>
    <t>1.5. Средняя заработная плата сотрудников учреждения</t>
  </si>
  <si>
    <t xml:space="preserve">За год, предшествующий отчетному  </t>
  </si>
  <si>
    <t xml:space="preserve"> За отчетный год           </t>
  </si>
  <si>
    <t>В том числе за счет средств бюджета</t>
  </si>
  <si>
    <t xml:space="preserve">В том числе за счет средств, внебюджетных источников </t>
  </si>
  <si>
    <t>1.6. Состав действующего наблюдательного совета</t>
  </si>
  <si>
    <t xml:space="preserve">Наименование должности, фамилия, имя, отчество 
</t>
  </si>
  <si>
    <t xml:space="preserve">   Решение о назначении    </t>
  </si>
  <si>
    <t xml:space="preserve">Срок полномочий   </t>
  </si>
  <si>
    <t>художник-постановщик РМАУ "МКДК "Арлекино" Пинаева Лариса Петровна</t>
  </si>
  <si>
    <t>Раздел 2. РЕЗУЛЬТАТ ДЕЯТЕЛЬНОСТИ УЧРЕЖДЕНИЯ</t>
  </si>
  <si>
    <t>2.1. Информация об исполнении задания учредителя  за отчетный и предшествующий отчетному годы</t>
  </si>
  <si>
    <t>2.3. Сведения о балансовой (остаточной) стоимости нефинансовых активов, дебиторской и кредиторской задолженности</t>
  </si>
  <si>
    <t>№ п/п</t>
  </si>
  <si>
    <t>Наименование показателя</t>
  </si>
  <si>
    <t>Ед.изм.</t>
  </si>
  <si>
    <t>Значение показателя</t>
  </si>
  <si>
    <t xml:space="preserve">Комментарий 
</t>
  </si>
  <si>
    <t xml:space="preserve">динамика  изменения (гр. 5 - 
 гр. 4)  
</t>
  </si>
  <si>
    <t xml:space="preserve">  %  изменения
</t>
  </si>
  <si>
    <t>руб.</t>
  </si>
  <si>
    <t>Остаточная стоимость
нефинансовых активов
учреждения</t>
  </si>
  <si>
    <t>Сумма ущерба по     
недостачам, хищениям
материальных        
ценностей, денежных 
средств, а также    
порче материальных  
ценностей</t>
  </si>
  <si>
    <t>Справочно:</t>
  </si>
  <si>
    <t xml:space="preserve">Суммы недостач, взысканные в отчетном периоде с виновных лиц  
</t>
  </si>
  <si>
    <t>Суммы недостач, списанные в отчетном периоде за счет учреждения</t>
  </si>
  <si>
    <t>Сумма дебиторской задолженности</t>
  </si>
  <si>
    <t>в том числе:</t>
  </si>
  <si>
    <t>Нереальная к взысканию дебиторская задолженность</t>
  </si>
  <si>
    <t xml:space="preserve">Сумма кредиторской задолженности </t>
  </si>
  <si>
    <t xml:space="preserve">Просроченная кредиторская задолженность </t>
  </si>
  <si>
    <t xml:space="preserve">Итоговая сумма актива баланса </t>
  </si>
  <si>
    <t>Изменение цены (руб.)</t>
  </si>
  <si>
    <t>2.4. Изменение цен (тарифов) на платные услуги (работы)</t>
  </si>
  <si>
    <t>2.5. Количество потребителей, воспользовавшихся услугам (работами) учреждения, и сумма доходов, полученных от оказания платных услуг (выполнения работ) за отчетный и предшествующий отчетному годы</t>
  </si>
  <si>
    <t>Вид услуги (работы)</t>
  </si>
  <si>
    <t>Общее количество потребителей,  воспользовавшихся услугами (работами)</t>
  </si>
  <si>
    <t>Средняя стоимость услуг (работ) для потребителей (руб.)</t>
  </si>
  <si>
    <t xml:space="preserve">Сумма доходов, полученных от оказания платных услуг (выполнения работ) (руб.) </t>
  </si>
  <si>
    <t>бесплатно</t>
  </si>
  <si>
    <t>частично платно</t>
  </si>
  <si>
    <t xml:space="preserve">   полностью платно</t>
  </si>
  <si>
    <t>2.6. Количество жалоб потребителей</t>
  </si>
  <si>
    <t>Суть жалобы</t>
  </si>
  <si>
    <t>Принятые меры</t>
  </si>
  <si>
    <t>2.7. Показатели плана финансово-хозяйственной деятельности (руб.)</t>
  </si>
  <si>
    <t>Плановый показатель</t>
  </si>
  <si>
    <t>Фактическое исполнение</t>
  </si>
  <si>
    <t xml:space="preserve">  % исполнения</t>
  </si>
  <si>
    <t>Комментарий</t>
  </si>
  <si>
    <t>1.</t>
  </si>
  <si>
    <t>Остаток средств на начало года</t>
  </si>
  <si>
    <t>2.</t>
  </si>
  <si>
    <t>Поступления, всего</t>
  </si>
  <si>
    <t>Муниципальное задание</t>
  </si>
  <si>
    <t>Приносящая доход деятельность</t>
  </si>
  <si>
    <t>Целевые средства</t>
  </si>
  <si>
    <t>Спонсорские поступления</t>
  </si>
  <si>
    <t>3.</t>
  </si>
  <si>
    <t>Выплаты, всего</t>
  </si>
  <si>
    <t>4.</t>
  </si>
  <si>
    <t>Остаток средств на конец года</t>
  </si>
  <si>
    <t>5.</t>
  </si>
  <si>
    <t>Объём публичных обязательств, всего</t>
  </si>
  <si>
    <t>2.8. Объем финансового обеспечения за отчетный и предшествующий отчетному годы (руб.)</t>
  </si>
  <si>
    <t xml:space="preserve">    Объем финансового обеспечения, задания учредителя, всего</t>
  </si>
  <si>
    <t>Объем финансового обеспечения в рамках программ, утвержденных в установленном порядке</t>
  </si>
  <si>
    <t>Объем финансового обеспечения деятельности, связанной с выполнением работ и оказанием услуг в соответствии с обязательствами перед страховщиком по обязательному социальному страхованию</t>
  </si>
  <si>
    <t>2.9. Общая сумма прибыли за отчетный и предшествующий отчетному годы (руб.)</t>
  </si>
  <si>
    <t>Сумма прибыли после налогообложения</t>
  </si>
  <si>
    <t>2.10. Информация о направлении расходования прибыли (руб.)</t>
  </si>
  <si>
    <t>Наименование статьи</t>
  </si>
  <si>
    <t>Размер затраченных денежных средств</t>
  </si>
  <si>
    <t>Раздел 3. ИСПОЛЬЗОВАНИЕ ИМУЩЕСТВА, ЗАКРЕПЛЕННОГО ЗА УЧРЕЖДЕНИЕМ</t>
  </si>
  <si>
    <t xml:space="preserve">    Наименование показателя    </t>
  </si>
  <si>
    <t xml:space="preserve">Недвижимое имущество   </t>
  </si>
  <si>
    <t>на начало отчетного периода</t>
  </si>
  <si>
    <t>на конец отчетного периода</t>
  </si>
  <si>
    <t xml:space="preserve">Всего     </t>
  </si>
  <si>
    <t>Движимое  имущество</t>
  </si>
  <si>
    <t>в том числе: переданного в аренду</t>
  </si>
  <si>
    <t>переданного в безвозмездное пользование</t>
  </si>
  <si>
    <t>особо ценного движимого</t>
  </si>
  <si>
    <t>2. Количество объектов недвижимого имущества,          
находящегося на праве оперативного управления</t>
  </si>
  <si>
    <t xml:space="preserve">3. Общая площадь объектов недвижимого имущества, находящегося на праве оперативного управления          </t>
  </si>
  <si>
    <t>шт.</t>
  </si>
  <si>
    <t>кв.м.</t>
  </si>
  <si>
    <t>1. Балансовая стоимость имущества, находящегося на праве оперативного управления по данным баланса</t>
  </si>
  <si>
    <t>директор РМАУ "МКДК "Арлекино"</t>
  </si>
  <si>
    <t>главный бухгалтер</t>
  </si>
  <si>
    <t>Н.В.Халевина</t>
  </si>
  <si>
    <t>А.А.Панькина</t>
  </si>
  <si>
    <t>приобретенного учреждением за счет доходов от приносящей доход деятельности</t>
  </si>
  <si>
    <t>приобретенного учреждением за счет средств, выделенных учредителем</t>
  </si>
  <si>
    <t>Концертная деятельность, спектакли. Программы: тематические, театрализованные игровые, детские развлекательные: взрослый/детский</t>
  </si>
  <si>
    <t>Новогоднее представление (со спектаклем): взрослый/детский/коллективная заявка (15чел)</t>
  </si>
  <si>
    <t>Услуги свето-звукооператора (1 час)</t>
  </si>
  <si>
    <t>Проведение киновикторин: взрослый/детский</t>
  </si>
  <si>
    <t>60/40</t>
  </si>
  <si>
    <t>районное муниципальное автономное учреждение</t>
  </si>
  <si>
    <t>Учреждение создано для выполнения работ, оказания услуг для граждан района в сфере культуры. Основной целью Учреждения является создание условий для обеспечения поселений, входящих в состав муниципального района, услугами по организации досуга и услугами организаций культуры, а также создание условий для развития местного традиционного народного художественного творчества в поселениях, входящих в состав муниципального района. Задачами Учреждения являются: удовлетворение потребностей населения в сохранении и развитии традиционного народного художественного творчества (в том числе традиционной народной культуры малочисленных народов Севера), любительского искусства, другой самодеятельной творческой инициативы и социально-культурной активности населения;создание благоприятных условий для организации культурного досуга и отдыха жителей Нижневартовского района, в том числе организации дос-тупа населения поселений и межселенных территорий к услугам кинемато-графии, использование средств кино-показа в образовании и просвещении жителей муниципального района;</t>
  </si>
  <si>
    <t>2.2. Информация об осуществлении деятельности, связанной с выполнением работ или оказанием услуг в соответствии с обязательствами перед страховщиком по обязательному социальному страхованию за отчетный и предшествующий отчетному годы</t>
  </si>
  <si>
    <t>бал.ст</t>
  </si>
  <si>
    <t>Дискотека: взрослый/детский (от 0 до 14лет)/детский (от 15 до 18 лет)</t>
  </si>
  <si>
    <t>Средняя заработная плата, (руб.)</t>
  </si>
  <si>
    <t>начальник управления культуры администрации района (лицо, исполняющее его обязанности)</t>
  </si>
  <si>
    <t>ведущий специалист отдела по жилищным вопросам и муниципальной собственности администрации района Сенацкая Наталья Викторовна</t>
  </si>
  <si>
    <t>Ксерокопирование документов (1 страница)</t>
  </si>
  <si>
    <t>Театрализованный новогодний утренник: взрослый/детский</t>
  </si>
  <si>
    <t>1200/3240/4800</t>
  </si>
  <si>
    <t>Постановка танца: 1 занятин/3 занятия/5 занятий</t>
  </si>
  <si>
    <t>Поздравление Деда Мороза и Снегурочки (выезд на дом)</t>
  </si>
  <si>
    <t>заместитель главы района по социальным вопросам (лицо, исполняющее его обязанности)</t>
  </si>
  <si>
    <t>Новогодний бал-маскарад: билет/коллективная заявка (15 чел)</t>
  </si>
  <si>
    <t>Проведение торжественных, юбилейных мероприятий, выпускных вечеров (3 часа)</t>
  </si>
  <si>
    <t>Выездная детская программа (1 час)</t>
  </si>
  <si>
    <t>Услуги ди-джея (1 час)</t>
  </si>
  <si>
    <t>Методика определения арендной платы за пользование муниципальным имуществом утверждена Решением Думы Нижневартовского района от 19.12.18г. №365</t>
  </si>
  <si>
    <t>Занятие в студиях общего эстетического развития детской (1 занятие)</t>
  </si>
  <si>
    <t>Занятие в студиях общего эстетического развития взрослой (1 занятие)</t>
  </si>
  <si>
    <t>ведение бухгалтерского учета и осуществление планирования в муниципальных учреждениях культуры и организация дополнительного образования, подведомственных Управлению, заключивших договор на бухгалтерское обслуживание;</t>
  </si>
  <si>
    <t>осуществляет организационно-методическую помощь в вопросах обеспечения процесса реструктуризации, оптимизации, модернизации деятельности учреждений культуры; технического и художественного оснащения мероприятий; развития и совершенствования кино-видеообслуживания населения;</t>
  </si>
  <si>
    <t>оказание практической информационной и организационно-методической помощи учреждениям культуры и искусства в организации районных массовых досуговых мероприятий, концертно-театральной работы на территории района;</t>
  </si>
  <si>
    <t xml:space="preserve">реализация районных программ в сфере культуры и искусства; </t>
  </si>
  <si>
    <t>популяризация деятельности учреждений культуры через средства массовой информации, издательскую деятельность;</t>
  </si>
  <si>
    <t>проведение различных по форме и тематике культурно-массовых мероприятий: праздники, представления, смотры, фестивали, конкурсы, концерты, выставки, вечера, спектакли, игровые развлекательные программы и другие формы показа результатов творческой деятельности клубных формирований, а также спектакли, концерты и другие культурно-зрелищные и выставочные мероприятия с участием профессиональных коллективов, исполнителей, авторов;</t>
  </si>
  <si>
    <t>проведение семинаров, мастер-классов, круглых столов, конференций в рамках повышения профессиональной компетенции работников учреждений культуры;</t>
  </si>
  <si>
    <t>содействует участию лучших коллективов и индивидуальных исполнителей учреждений культуры в мероприятиях регионального, окружного, областного значения и других, а также организует гастрольную и обменную концертную деятельность коллективов художественной самодеятельности, профессиональных творческих коллективов;</t>
  </si>
  <si>
    <t>организует совместную работу с научными и образовательными учреждениями, взаимодействует со структурами, осуществляющими социальные мероприятия, направленные на поддержку социально незащищенных слоев населения (объединения пожилых людей, инвалидов); на поддержку общественных инициатив (экологические движения, семейные клубы, молодежные объединения); патриотическое воспитание;</t>
  </si>
  <si>
    <t>создает, развивает и организует работу любительских творческих коллективов, кружков, студий, любительских объединений, клубов по интересам различной направленности и других клубных формирований;</t>
  </si>
  <si>
    <t>организует кино-видеообслуживание населения;</t>
  </si>
  <si>
    <t>обеспечивает сбор статистических и аналитических отчетов, планов установленной формы от муниципальных учреждений культуры района, обобщение и анализ данных; мониторинг деятельности муниципальных учреждений культуры;</t>
  </si>
  <si>
    <t>проводит на территории муниципального района научные исследования по выявлению, изучению и постановке на охрану объектов культурного наследия (памятников истории и культуры), проведение мероприятий по использованию и популяризации культурного наследия.</t>
  </si>
  <si>
    <t>организация и проведение вечеров отдыха, танцевальных и других вечеров, праздников, встреч, гражданских и семейных обрядов, литературно-музыкальных гостиных, балов, дискотек, концертов, поздравлений, спектаклей, детских утренников, поздравлений, игровых познавательных культурно-развлекательных программ, ярмарок, выставок-продаж и других культурно¬досуговых мероприятий, в том числе по заявкам организаций, предприятий и отдельных граждан;</t>
  </si>
  <si>
    <t>предоставление в аренду концертного, театрального (малого), дискотечного залов, кафе и других помещений, услуги общепита;</t>
  </si>
  <si>
    <t>предоставление оркестров, ансамблей, самодеятельных художественных коллективов и отдельных исполнителей для семейных и гражданских праздников, концертов, балов, торжественных мероприятий;</t>
  </si>
  <si>
    <t xml:space="preserve">обучение в платных кружках, студиях, клубах по интересам, на курсах; </t>
  </si>
  <si>
    <t>оказание консультативной, методической и организационно-творческой помощи в подготовке и проведении культурно-досуговых мероприятий, продажа репертуарно-методических материалов;</t>
  </si>
  <si>
    <t>предоставление услуг по прокату сценических костюмов, аудио - видеокассет с записями отечественных и зарубежных музыкальных и художественно-документальных произведений, звукоусилительной и осветительной аппаратуры, музыкальных инструментов и другого профильного и технического (столы, стулья, посуда) оборудования, изготовление сценических костюмов, обуви, реквизита;</t>
  </si>
  <si>
    <t xml:space="preserve">предоставление игровых комнат для детей (с сотрудником Учреждения); </t>
  </si>
  <si>
    <t xml:space="preserve">организация в установленном порядке работы клубов и секций, групп туризма и здоровья, компьютерных клубов, игровых залов, услуги бильярда и других подобных игровых и развлекательных досуговых объектов; </t>
  </si>
  <si>
    <t>публичный кино-, видео показ;</t>
  </si>
  <si>
    <t>организация лекториев, занятий на факультетах народных университетов культуры;</t>
  </si>
  <si>
    <t>предоставление услуг звукозаписи, монофоническая и стереофоническая запись речи и пения, перезапись музыкальных и литературных произведений на компакт-диск;</t>
  </si>
  <si>
    <t>подготовка, тиражирование и реализация информационно-справочных изданий, методических пособий, видеоматериалов и фонограмм, связанных с деятельностью Учреждения;</t>
  </si>
  <si>
    <t>предоставление грантов участникам конкурсов, в том числе некоммерческим организациям, на реализацию проектов, определенных на конкурсной основе, в соответствии с порядком предоставления грантов, утвержденным локальным актом учреждения согласованным с Наблюдательным советом.</t>
  </si>
  <si>
    <t xml:space="preserve">Конкурсно-фестивальная деятельность, проведенная учреждением в отчетном году, показала высокий уровень организационной работы и профессиональное мастерство творческих коллективов, направленных на качественное предоставление муниципальной услуги, на удовлетворение потребностей населения в сфере культурной жизни. Творческие коллективы Учреждения показали высокий уровень профессионального мастерства на международных, региональных, общероссийских и окружных конкурсах, фестивалях различного уровня, тому свидетельством стали полученные различного уровня наслуженные награды победителей, лауреатов и дипломантов. </t>
  </si>
  <si>
    <t xml:space="preserve">Значительно вырос уровень исполнительского мастерства, что подтверждает участие в конкурсах, фестивалях различного уровня: региональных, всероссийских, международных. </t>
  </si>
  <si>
    <t xml:space="preserve"> Произошло укрепление материально-технической базы учреждения: приобретено музыкальное оборудование,  приобретены и пошиты костюмов для участников творческих коллективов</t>
  </si>
  <si>
    <t xml:space="preserve">Организация и проведение мероприятий (бесплатно) </t>
  </si>
  <si>
    <t xml:space="preserve">Организация и проведение мероприятий (платно) </t>
  </si>
  <si>
    <t xml:space="preserve">Организация деятельности клубных формирований и формирований самодеятельного народного творчества (бесплатно) </t>
  </si>
  <si>
    <t xml:space="preserve">Организация деятельности клубных формирований и формирований самодеятельного народного творчества (платно) </t>
  </si>
  <si>
    <t>Показ кинофильмов (бесплатно)</t>
  </si>
  <si>
    <t>на 01 января 2021 года</t>
  </si>
  <si>
    <t>год 2020</t>
  </si>
  <si>
    <t>от 28 января 2021 года № 37</t>
  </si>
  <si>
    <t xml:space="preserve">Участие в конкурсах, фестивалях различного уровня (региональные, всероссийские, международные) принесли в копилку учреждения новые победы и награды: Подводя итоги 2020 года можно отметить, что определенные приоритетные задача на  2020 году были достигнуты. А именно: муниципальное задание было выполнено в полном объеме, возрос качественный показатель,  характеризующий работу учреждении в целом, укреплена материально-техническая база. </t>
  </si>
  <si>
    <t>1-42, 2-1, 3-12, 4-11, 9-1</t>
  </si>
  <si>
    <t>1-40, 2-0, 3-10, 4-11, 9-1</t>
  </si>
  <si>
    <t>200/150</t>
  </si>
  <si>
    <t>200/100/150</t>
  </si>
  <si>
    <t>400/300/200</t>
  </si>
  <si>
    <t>300/200</t>
  </si>
  <si>
    <t>Видео поздравление (монтаж видео) (до 3 минут)</t>
  </si>
  <si>
    <t>Песня в подарок (текст, музыка, видеомонтаж)</t>
  </si>
  <si>
    <t>детский день рождение для малышей (2 часа)</t>
  </si>
  <si>
    <t>детский день рождение  (3 часа)</t>
  </si>
  <si>
    <t>выпускной вечер  (3 часа)</t>
  </si>
  <si>
    <t>Проведение  мероприятий:</t>
  </si>
  <si>
    <t>с 16.10.2020</t>
  </si>
  <si>
    <t>в т.ч. минус налог УСН -33 171,20 руб.</t>
  </si>
  <si>
    <t>Постановление администрации района от 29.02.2012г. №361 (с изм.от 03.02.2014г. №158, от 23.04.2014г. №789, от 22.12.2017г. №2681, от 27.12.2019г. №2604, от 19.02.2020г. №273, от 14.10.2020г. №1560)</t>
  </si>
  <si>
    <t>ведущий специалист отдела правовой работы с поселениями управления правового обеспечения и организации местного самоуправления администрации района Кадушникова Александровна Александровна</t>
  </si>
  <si>
    <t>с 01.03.2020</t>
  </si>
  <si>
    <t>с 01.09.2020</t>
  </si>
  <si>
    <t>с 14.07.2020</t>
  </si>
  <si>
    <t>200/60/150</t>
  </si>
  <si>
    <t>400/200/180</t>
  </si>
  <si>
    <t>300/180</t>
  </si>
  <si>
    <t>Аранжировка музыки (номер)</t>
  </si>
  <si>
    <t>Запись вокала (номер)</t>
  </si>
  <si>
    <t>Написание фонограммы (номер)</t>
  </si>
  <si>
    <t>Концертные номера (номер)</t>
  </si>
  <si>
    <t>Услуги свето-звукооператора (час)</t>
  </si>
  <si>
    <t>Услуги по ведению мероприятия (час)</t>
  </si>
  <si>
    <t>Выездная детская программа (час)</t>
  </si>
  <si>
    <t>Поздравление Деда Мороза и Снегурочки (выезд на дом) (заказ)</t>
  </si>
  <si>
    <t>Услуги ди-джея (час)</t>
  </si>
  <si>
    <t>Занятие в студиях общего эстетического развития для детей (занятие)</t>
  </si>
  <si>
    <t>Занятие в студиях общего эстетического развития (для взрослых) (занятие)</t>
  </si>
  <si>
    <t xml:space="preserve">В соответствии с перечнем муниципальных услуг и муниципальным заданием на 2020г. учреждение оказывало услуги: 
     1. Организация и проведение мероприятий (бесплатно) 97652 чел. / 945 мероприятий 
     2. Организация и проведение мероприятий (платно) 975 чел. / 21 мероприятия
     3. Организация деятельности клубных формирований и формирований самодеятельного народного творчества (бесплатно) 456 чел
     4. Организация деятельности клубных формирований и формирований самодеятельного народного творчества (платно) 20 чел.
     5. Показ кинофильмов (бесплатно) 11 188 чел.
</t>
  </si>
  <si>
    <t>Информация об исполнении задания учредителя за 2019-2020 год представлена в  разделе 2.5 настоящего отчета.</t>
  </si>
  <si>
    <t xml:space="preserve">  - ГУ РО ФСС РФ по ХМАО-Югре филиал №1 (расходы за счет ФСС по НС и ПЗ) 
     - МРИ ФНС № 6 по ХМАО-Югре (переплата страховым взносам в ФСС)   
      - МРИ ФНС № 6 по ХМАО-Югре (переплата страховым взносам в ФФОМС)
      - ПАО "Ростелеком" (аванс услуги связи за январь 2021г.) на сумму
      - АО "Газпром энергосбыт Тюмень" (аванс электроэнергия за январь 2021г.) 
      - АО "Городские электрические сети" (аванс теплоснабжение за январь 2021г.) 
      - АО "Излучинское многопрофильное коммунальное хозяйство" (аванс водоснабжение за январь 2020г.) 
      - АО "Нижневартовская ГРЭС" (аванс теплоснабжение за январь 2021г.)
      - ООО "Нижневартовские коммунальные системы" (аванс водоснабжение за январь 2021г.) </t>
  </si>
  <si>
    <t xml:space="preserve">   - МРИ ФНС № 6 по ХМАО-Югре (страховые взносы в ПФ за декабрь 2020 со сроком оплаты 15.01.2021г.) 
     - АО "Югра-Экология" (вывоз ТБО за декабрь 2020 со сроком январь 2021г.)
     - ООО "НЭСКО" (электроэнергия за декабрь 2020 со сроком январь 2021г.)
     - ООО ГА "Единство" (предрейсовй контроль за декабрь 2020 со сроком январь 2021г.)
     - ООО "ОКИС-С" (бензин за декабрь 2020 со сроком январь 2021г.)</t>
  </si>
  <si>
    <t>Улучшение материально-технической базы</t>
  </si>
  <si>
    <t xml:space="preserve">Работа учреждения в 2020 году велась в цифровом формате в соответствие с годовым календарно-тематическим планом, в который  входят народные, государственные, районные праздники, памятные даты военной истории, познавательные и развивающие программы в формате фотовыставок, концертов, фестивалей, спектаклей, театрализованных сюжетов, викторин, мастер-классов.  Для создания качественных видеороликов были освоены различные технические программы. Специалистами учреждения создано более 300-т видеосюжетов, с просмотром более 488 тысяч человек, которые размещаются на официальном сайте учреждения, в социальных сетях, мессенджерах.  Все видеосюжеты адаптированы для разных возрастных категорий населения. 
Творческие коллективы  и отдельные исполнители РМАУ «МКДК «Арлекино» принимали активное участие в онлайн районных фестивалях, акциях, марафонах.  Самые масштабные работы были приурочены к празднованию 75-летия победы в Великой отечественной войне 1941-1945 гг. Одним из крупных онлайн мероприятий стал фестиваль детского и юношеского творчества «Чтобы помнить!», где приняло участие 380 человек. 
Участие в конкурсах, фестивалях различного уровня (региональные, всероссийские, международные) принесли в копилку учреждения новые победы и награды. 
В 2020 году коллективы учреждения приняли участие в 32 онлайн конкурсах и фестивалях разного уровня и завоевали 111 диплома 1, 2, 3 степени и 6 Гран-При.
</t>
  </si>
  <si>
    <t>Культурно-досуговый комплекс продолжает свою работу последующим направления:
- профилактика табачной, алкогольной и наркотической зависимости, формирование здорового образа жизни;
Особое внимание уделяется организации и проведению мероприятий, направленных на формирование здорового образа жизни. На базе учреждения были организованы и проведены: познавательные часы: «Азбука здоровья», викторина, посвященная Международному дню борьбы с наркоманией, «Жить - здорово», познавательно-игровая площадка в парке, в рамках районной акции «Мы выбираем будущее»;  «Курить – не значит быть взрослым», Час  здоровья «Нет наркотикам!».
В онлайн пространстве прошли такие мероприятия как «Эстафета мойте руки», «КоронгаМинус – Улыбка Плюс», цикл мероприятий от «Минуты от Нескучайки», посвященный здоровому образу жизни: «Веселая Зарядка», «Зарядка «У жирафа», «Зарядка «Паровозик», Зарядка «Танец Пчелки» и др.; видеоролики, посвященные «Дню борьбы со СПИДом».</t>
  </si>
  <si>
    <t xml:space="preserve">Особое внимание в учреждении уделяется патриотическому воспитанию населения. Это организация и проведение мероприятий, направленных на пропаганду любви к Отечеству, историко-культурных, военно-героических традиций, готовности к труду и защите Родины, уважения к национальной самобытности народов Российской Федерации. 
В целях сохранения исторической памяти и в ознаменование 75-летия Победы в Великой Отечественной войне 1941–1945 годов учреждении на 2020 год было запланировано к проведению 21 мероприятие.
В первом полугодии отчетного года на базе РМАУ «МКДК Арлекино» реализовались:
-театрализованная программа «Подвиг Ленинграда», посвященная Дню снятия блокады;
- час истории Сталинградская битва, посвященная Дню разгрома советскими войсками немецко-фашистких захватчиков;
- торжественное собрание, посвященное Дню памяти о россиянах, исполнявших свой долг за пределами Отечества;
-  торжественная церемония открытия Года памяти и славы в Российской Федерации на территории Нижневартовского района;
- концертная программа, посвященная Дню Защитника отечества; 
-смотр-конкурс самодеятельного народного творчества в рамках районного фестиваля «Салют Победы».
В дальнейшем офлайн мероприятия перешли в  интернет-пространство, где работа учреждения продолжилась в цифровом формате. Для создания качественных видеороликов были освоены различные технические программы.
Учреждение приняло участие в таких проектах, как «Песни Великой Победы», «Наши лица Победы», «Герои Победы», «Бессмертный полк», акция памяти «Блокадный хлеб», «Свеча памяти», «Письма с фронта», «Поем «День Победы» вместе со всей страной», всероссийский кинопоказ военных фильмов «Великое кино великой страны».
В проекте «Песни Великой Победы» солистами и вокальными коллективами учреждения было исполнено более 30 песен военных лет. 
Одним из крупных онлайн мероприятий стал фестиваль детского и юношеского творчества «Чтобы помнить!», где приняло участие 380 человек. 
9 мая солистами «народного самодеятельного коллектива» вокальной студии «Шайн» были исполнены песни военных лет, а также вместе со всей страной исполнили песню «день Победы» во дворах Излучинска, где проживают ветераны Великой Отечественной Войны. 
 Всего за весь период было отснято 20 видеороликов. 
Трансляция видеоматериала осуществлялась на официальном сайте учреждения, в социальных сетях: инстаграм, одноклассники, ВКонтакте, мессенджере вайбер, где, благодаря, цифровому пространству, его посмотрели около 15 000 человек. </t>
  </si>
  <si>
    <t>Одним из приоритетных направлений в деятельности культурно-досугового комплекса «Арлекино» является организация и проведение культурно-досуговых мероприятий, направленных на укрепление семейных ценностей, на развитие семейного творчества.
Данные мероприятия направлены на популяризацию активных форм семейного досуга и отдыха, выявление и поддержка и развитие творческой инициативы населения
В 2020 году жители активно принимали участия в онлайн мероприятиях таких как: онлайн фотовыставках: «Осень золотая», «У природы нет плохой погоды», «Краски осени», «Осенний блюз». В цикле развлекательных онлайн программ  «Минутка от Нескучайки», мастер-классах по рисованию от студии «В цвете», в онлайн-выставке «Елочка-красавица», киновикторинах и робовикторинах.
Полюбившимся мероприятием семейного досуга стали  концерт-поздравление, посвященный Международному женскому дню,    онлайн концерты, онлайн-челлендж «Такие нужные слова!»,  онлайн акции и видеоролики, посвященные Дню матери,  театральная онлайн зарисовка «С Днем рождения Дед Мороз!», «День заказов новогодних подарков», онлайн спектакль в 3-х частях «Новогоднее путешествие».
Среди национального населения особой популярностью пользуются мероприятия, направленные на сохранение и развитие национальных семейных традиций и обычаев татаро-башкирской культуры. Так данное направление в текущем году было представлено видео материалами: «Знакомство с татарскими промыслами «Кукла Курчак», «Приготовление национального татарского блюда». В рамках онлайн мероприятия «Хоровод дружбы» были подготовлены видео материалы, рассказывающие о Чувашской Республике, о братстве России и Белоруссии, о дружбе России и Казахстана а также онлайн концерт «Мы вместе!», видеоролик песочной анимации  посвященный Дню народного единства.</t>
  </si>
  <si>
    <t>В онлайн пространстве учреждением  были организованы и проведены следующие мероприятия:  видеоролики, посвященные празднику «Рождество Христово»: «Спи Исусе», «Эта ночь святая»; мастер-класс «Пасхальные яйца». В рамках празднования  «Дня семьи, любви и верности» были выпущены: видеоролик «Счастливая семья», под песню «Ромашковые поля», видеоролик «Многодетные семьи», под песню «Гимн семье»,  видеоролик «Главное на свете, это наши дети», песня «Ромашка», цикл мероприятий, посвященных знакомству народными промыслам: «Международный день балалайки», видеоролики, посвященные народным праздникам: «Покров день, «Иванов день».</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</si>
</sst>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Times New Roman"/>
      <family val="1"/>
      <charset val="204"/>
    </font>
    <font>
      <sz val="10"/>
      <color theme="1"/>
      <name val="Times New Roman"/>
      <family val="1"/>
      <charset val="204"/>
    </font>
    <font>
      <sz val="9"/>
      <color theme="1"/>
      <name val="Times New Roman"/>
      <family val="1"/>
      <charset val="204"/>
    </font>
    <font>
      <sz val="10"/>
      <color theme="1"/>
      <name val="Calibri"/>
      <family val="2"/>
      <scheme val="minor"/>
    </font>
    <font>
      <sz val="8"/>
      <color theme="1"/>
      <name val="Calibri"/>
      <family val="2"/>
      <scheme val="minor"/>
    </font>
    <font>
      <sz val="9"/>
      <color theme="1"/>
      <name val="Calibri"/>
      <family val="2"/>
      <scheme val="minor"/>
    </font>
    <font>
      <sz val="8"/>
      <color theme="1"/>
      <name val="Times New Roman"/>
      <family val="1"/>
      <charset val="204"/>
    </font>
    <font>
      <sz val="10"/>
      <name val="Arial"/>
      <family val="2"/>
      <charset val="204"/>
    </font>
    <font>
      <sz val="12"/>
      <color indexed="8"/>
      <name val="Times New Roman"/>
      <family val="1"/>
      <charset val="204"/>
    </font>
    <font>
      <sz val="9"/>
      <color indexed="8"/>
      <name val="Times New Roman"/>
      <family val="1"/>
      <charset val="204"/>
    </font>
    <font>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225">
    <xf numFmtId="0" fontId="0" fillId="0" borderId="0" xfId="0"/>
    <xf numFmtId="0" fontId="1" fillId="0" borderId="0" xfId="0" applyFont="1"/>
    <xf numFmtId="0" fontId="1" fillId="0" borderId="3" xfId="0" applyFont="1" applyBorder="1"/>
    <xf numFmtId="0" fontId="1" fillId="0" borderId="3" xfId="0" applyFont="1" applyBorder="1" applyAlignment="1">
      <alignment wrapText="1"/>
    </xf>
    <xf numFmtId="0" fontId="1" fillId="0" borderId="3" xfId="0" applyFont="1" applyBorder="1" applyAlignment="1">
      <alignment horizontal="center" wrapText="1"/>
    </xf>
    <xf numFmtId="0" fontId="1" fillId="0" borderId="3" xfId="0" applyFont="1" applyBorder="1" applyAlignment="1">
      <alignment horizontal="center"/>
    </xf>
    <xf numFmtId="0" fontId="1" fillId="0" borderId="3"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Alignment="1">
      <alignment vertical="top" wrapText="1"/>
    </xf>
    <xf numFmtId="0" fontId="2" fillId="0" borderId="3" xfId="0" applyFont="1" applyBorder="1" applyAlignment="1">
      <alignment horizontal="center" vertical="center" wrapText="1"/>
    </xf>
    <xf numFmtId="0" fontId="1" fillId="0" borderId="3" xfId="0" applyFont="1" applyBorder="1" applyAlignment="1">
      <alignment vertical="top" wrapText="1"/>
    </xf>
    <xf numFmtId="0" fontId="1" fillId="0" borderId="3" xfId="0" applyFont="1" applyBorder="1" applyAlignment="1">
      <alignment vertical="center"/>
    </xf>
    <xf numFmtId="0" fontId="1" fillId="0" borderId="3"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xf>
    <xf numFmtId="0" fontId="0" fillId="0" borderId="0" xfId="0" applyNumberFormat="1" applyAlignment="1">
      <alignment horizontal="center" vertical="top" wrapText="1"/>
    </xf>
    <xf numFmtId="0" fontId="0" fillId="0" borderId="0" xfId="0" applyAlignment="1">
      <alignment horizontal="center"/>
    </xf>
    <xf numFmtId="0" fontId="0" fillId="0" borderId="0" xfId="0" applyFont="1"/>
    <xf numFmtId="0" fontId="0" fillId="0" borderId="0" xfId="0" applyFont="1" applyAlignment="1">
      <alignment horizontal="center"/>
    </xf>
    <xf numFmtId="0" fontId="0" fillId="0" borderId="3" xfId="0" applyFont="1" applyBorder="1" applyAlignment="1">
      <alignment horizontal="center"/>
    </xf>
    <xf numFmtId="0" fontId="1" fillId="0" borderId="3"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1" xfId="0" applyFont="1" applyBorder="1"/>
    <xf numFmtId="0" fontId="1" fillId="0" borderId="1" xfId="0" applyFont="1" applyBorder="1" applyAlignment="1">
      <alignment horizontal="right" vertical="center"/>
    </xf>
    <xf numFmtId="0" fontId="4" fillId="0" borderId="3" xfId="0" applyFont="1" applyBorder="1"/>
    <xf numFmtId="1" fontId="4" fillId="0" borderId="3" xfId="0" applyNumberFormat="1" applyFont="1" applyBorder="1"/>
    <xf numFmtId="0" fontId="2" fillId="0" borderId="3" xfId="0" applyFont="1" applyBorder="1" applyAlignment="1">
      <alignment horizontal="center" vertical="top" wrapText="1"/>
    </xf>
    <xf numFmtId="0" fontId="2" fillId="0" borderId="3" xfId="0" applyFont="1" applyBorder="1" applyAlignment="1">
      <alignment vertical="top" wrapText="1"/>
    </xf>
    <xf numFmtId="1" fontId="0" fillId="0" borderId="3" xfId="0" applyNumberFormat="1" applyBorder="1" applyAlignment="1">
      <alignment vertical="top" wrapText="1"/>
    </xf>
    <xf numFmtId="2" fontId="0" fillId="0" borderId="3" xfId="0" applyNumberFormat="1" applyBorder="1" applyAlignment="1">
      <alignment vertical="top" wrapText="1"/>
    </xf>
    <xf numFmtId="0" fontId="1" fillId="0" borderId="0" xfId="0" applyFont="1"/>
    <xf numFmtId="4" fontId="0" fillId="0" borderId="0" xfId="0" applyNumberFormat="1"/>
    <xf numFmtId="4" fontId="0" fillId="0" borderId="0" xfId="0" applyNumberFormat="1" applyAlignment="1">
      <alignment horizontal="center" vertical="top" wrapText="1"/>
    </xf>
    <xf numFmtId="4" fontId="0" fillId="0" borderId="0" xfId="0" applyNumberFormat="1" applyAlignment="1">
      <alignment vertical="top" wrapText="1"/>
    </xf>
    <xf numFmtId="0" fontId="1" fillId="0" borderId="3" xfId="0" applyFont="1" applyBorder="1" applyAlignment="1">
      <alignment horizontal="center" vertical="top" wrapText="1"/>
    </xf>
    <xf numFmtId="1" fontId="5" fillId="0" borderId="3" xfId="0" applyNumberFormat="1" applyFont="1" applyBorder="1"/>
    <xf numFmtId="0" fontId="1" fillId="0" borderId="0" xfId="0" applyFont="1" applyFill="1"/>
    <xf numFmtId="0" fontId="1" fillId="0" borderId="3" xfId="0" applyFont="1" applyBorder="1" applyAlignment="1">
      <alignment horizontal="center" vertical="top" wrapText="1"/>
    </xf>
    <xf numFmtId="0" fontId="1" fillId="0" borderId="3" xfId="0" applyFont="1" applyBorder="1" applyAlignment="1">
      <alignment horizontal="center"/>
    </xf>
    <xf numFmtId="0" fontId="4" fillId="0" borderId="3" xfId="0" applyFont="1" applyFill="1" applyBorder="1"/>
    <xf numFmtId="1" fontId="0" fillId="0" borderId="0" xfId="0" applyNumberFormat="1" applyAlignment="1">
      <alignment vertical="top" wrapText="1"/>
    </xf>
    <xf numFmtId="0" fontId="6" fillId="0" borderId="3" xfId="0" applyFont="1" applyBorder="1"/>
    <xf numFmtId="1" fontId="6" fillId="0" borderId="3" xfId="0" applyNumberFormat="1" applyFont="1" applyBorder="1"/>
    <xf numFmtId="0" fontId="1" fillId="0" borderId="3" xfId="0" applyFont="1" applyBorder="1" applyAlignment="1">
      <alignment horizontal="center"/>
    </xf>
    <xf numFmtId="0" fontId="1" fillId="0" borderId="0" xfId="0" applyFont="1"/>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1" fillId="0" borderId="0" xfId="0" applyFont="1" applyBorder="1" applyAlignment="1">
      <alignment horizontal="center" vertical="top" wrapText="1"/>
    </xf>
    <xf numFmtId="0" fontId="9" fillId="0" borderId="0" xfId="1" applyFont="1" applyBorder="1" applyAlignment="1">
      <alignment vertical="top" wrapText="1"/>
    </xf>
    <xf numFmtId="0" fontId="11" fillId="0" borderId="0" xfId="0" applyFont="1" applyAlignment="1">
      <alignment horizontal="justify" vertical="center"/>
    </xf>
    <xf numFmtId="0" fontId="11" fillId="0" borderId="0" xfId="0" applyFont="1" applyAlignment="1">
      <alignment vertical="center"/>
    </xf>
    <xf numFmtId="0" fontId="4" fillId="0" borderId="0" xfId="0" applyFont="1" applyAlignment="1">
      <alignment vertical="top" wrapText="1"/>
    </xf>
    <xf numFmtId="0" fontId="4" fillId="0" borderId="0" xfId="0" applyFont="1" applyAlignment="1">
      <alignment wrapText="1"/>
    </xf>
    <xf numFmtId="0" fontId="12" fillId="0" borderId="0" xfId="0" applyFont="1"/>
    <xf numFmtId="0" fontId="6" fillId="0" borderId="3" xfId="0" applyFont="1" applyBorder="1" applyAlignment="1">
      <alignment vertical="top" wrapText="1"/>
    </xf>
    <xf numFmtId="0" fontId="6" fillId="0" borderId="3" xfId="0" applyFont="1" applyFill="1" applyBorder="1" applyAlignment="1">
      <alignment vertical="top" wrapText="1"/>
    </xf>
    <xf numFmtId="2" fontId="0" fillId="0" borderId="0" xfId="0" applyNumberFormat="1"/>
    <xf numFmtId="0" fontId="10" fillId="0" borderId="0" xfId="1" applyFont="1" applyBorder="1" applyAlignment="1">
      <alignment vertical="top" wrapText="1"/>
    </xf>
    <xf numFmtId="0" fontId="2" fillId="0" borderId="0"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3" xfId="0" applyFont="1" applyBorder="1" applyAlignment="1">
      <alignment wrapText="1"/>
    </xf>
    <xf numFmtId="0" fontId="1" fillId="0" borderId="0" xfId="0" applyFont="1"/>
    <xf numFmtId="0" fontId="1" fillId="0" borderId="3" xfId="0" applyFont="1" applyBorder="1" applyAlignment="1">
      <alignment horizontal="center" vertical="center" wrapText="1"/>
    </xf>
    <xf numFmtId="0" fontId="1" fillId="0" borderId="6" xfId="0" applyFont="1" applyBorder="1" applyAlignment="1">
      <alignment vertical="top" wrapText="1"/>
    </xf>
    <xf numFmtId="0" fontId="1" fillId="0" borderId="3" xfId="0" applyFont="1" applyBorder="1" applyAlignment="1">
      <alignment vertical="top" wrapText="1"/>
    </xf>
    <xf numFmtId="4" fontId="3" fillId="0" borderId="3" xfId="0" applyNumberFormat="1" applyFont="1" applyBorder="1" applyAlignment="1">
      <alignment vertical="top" wrapText="1"/>
    </xf>
    <xf numFmtId="4" fontId="2" fillId="0" borderId="3" xfId="0" applyNumberFormat="1" applyFont="1" applyBorder="1" applyAlignment="1">
      <alignment vertical="top" wrapText="1"/>
    </xf>
    <xf numFmtId="4" fontId="7" fillId="0" borderId="3" xfId="0" applyNumberFormat="1" applyFont="1" applyBorder="1" applyAlignment="1">
      <alignment vertical="top" wrapText="1"/>
    </xf>
    <xf numFmtId="4" fontId="2" fillId="0" borderId="3" xfId="0" applyNumberFormat="1" applyFont="1" applyBorder="1" applyAlignment="1">
      <alignment horizontal="center" vertical="top" wrapText="1"/>
    </xf>
    <xf numFmtId="4" fontId="0" fillId="0" borderId="0" xfId="0" applyNumberFormat="1" applyFont="1"/>
    <xf numFmtId="3" fontId="1" fillId="0" borderId="3" xfId="0" applyNumberFormat="1" applyFont="1" applyBorder="1" applyAlignment="1">
      <alignment horizontal="center" wrapText="1"/>
    </xf>
    <xf numFmtId="0" fontId="1" fillId="0" borderId="3" xfId="0" applyFont="1" applyBorder="1" applyAlignment="1">
      <alignment vertical="top" wrapText="1"/>
    </xf>
    <xf numFmtId="0" fontId="0" fillId="0" borderId="3" xfId="0" applyBorder="1" applyAlignment="1">
      <alignment horizontal="center" vertical="top" wrapText="1"/>
    </xf>
    <xf numFmtId="0" fontId="0" fillId="0" borderId="3" xfId="0" applyBorder="1" applyAlignment="1">
      <alignment vertical="top" wrapText="1"/>
    </xf>
    <xf numFmtId="0" fontId="5" fillId="0" borderId="3" xfId="0" applyFont="1" applyBorder="1" applyAlignment="1">
      <alignment vertical="top" wrapText="1"/>
    </xf>
    <xf numFmtId="0" fontId="1" fillId="0" borderId="0" xfId="0" applyFont="1" applyAlignment="1">
      <alignment wrapText="1"/>
    </xf>
    <xf numFmtId="4" fontId="1" fillId="0" borderId="3" xfId="0" applyNumberFormat="1" applyFont="1" applyBorder="1" applyAlignment="1">
      <alignment horizontal="center" wrapText="1"/>
    </xf>
    <xf numFmtId="0" fontId="1" fillId="0" borderId="0" xfId="0" applyFont="1" applyAlignment="1">
      <alignment vertical="top" wrapText="1"/>
    </xf>
    <xf numFmtId="0" fontId="10" fillId="0" borderId="12" xfId="1" applyFont="1" applyBorder="1" applyAlignment="1">
      <alignment vertical="top" wrapText="1"/>
    </xf>
    <xf numFmtId="0" fontId="10" fillId="0" borderId="0" xfId="1" applyFont="1" applyBorder="1" applyAlignment="1">
      <alignment vertical="top" wrapText="1"/>
    </xf>
    <xf numFmtId="0" fontId="10" fillId="0" borderId="3" xfId="1" applyFont="1" applyBorder="1" applyAlignment="1">
      <alignment vertical="top" wrapText="1"/>
    </xf>
    <xf numFmtId="0" fontId="7" fillId="0" borderId="3" xfId="0" applyFont="1" applyBorder="1" applyAlignment="1"/>
    <xf numFmtId="0" fontId="7" fillId="0" borderId="3" xfId="0" applyFont="1" applyBorder="1" applyAlignment="1">
      <alignment wrapText="1"/>
    </xf>
    <xf numFmtId="0" fontId="1" fillId="0" borderId="3" xfId="0" applyFont="1" applyBorder="1" applyAlignment="1">
      <alignment horizontal="center" vertical="center"/>
    </xf>
    <xf numFmtId="0" fontId="1" fillId="0" borderId="3"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center"/>
    </xf>
    <xf numFmtId="0" fontId="1" fillId="0" borderId="1" xfId="0" applyFont="1" applyBorder="1" applyAlignment="1">
      <alignment horizontal="center"/>
    </xf>
    <xf numFmtId="0" fontId="1" fillId="0" borderId="2" xfId="0" applyFont="1" applyBorder="1" applyAlignment="1">
      <alignment horizontal="left"/>
    </xf>
    <xf numFmtId="0" fontId="1" fillId="0" borderId="3" xfId="0" applyFont="1" applyBorder="1" applyAlignment="1">
      <alignment horizont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wrapText="1"/>
    </xf>
    <xf numFmtId="0" fontId="1" fillId="0" borderId="3" xfId="0" applyFont="1" applyBorder="1" applyAlignment="1">
      <alignment horizontal="center" vertical="top" wrapText="1"/>
    </xf>
    <xf numFmtId="0" fontId="7" fillId="0" borderId="3" xfId="0" applyFont="1" applyBorder="1" applyAlignment="1">
      <alignment vertical="top"/>
    </xf>
    <xf numFmtId="0" fontId="3" fillId="0" borderId="3" xfId="0" applyFont="1" applyBorder="1" applyAlignment="1">
      <alignment horizontal="center" vertical="top" wrapText="1"/>
    </xf>
    <xf numFmtId="0" fontId="2" fillId="0" borderId="3" xfId="0" applyFont="1" applyBorder="1" applyAlignment="1">
      <alignment horizontal="center" vertical="center" wrapText="1"/>
    </xf>
    <xf numFmtId="0" fontId="1" fillId="0" borderId="2" xfId="0" applyFont="1" applyBorder="1" applyAlignment="1">
      <alignment horizontal="left" wrapText="1"/>
    </xf>
    <xf numFmtId="0" fontId="7" fillId="0" borderId="3" xfId="0" applyFont="1" applyBorder="1" applyAlignment="1">
      <alignmen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5" xfId="0" applyFont="1" applyBorder="1" applyAlignment="1">
      <alignment horizontal="left" vertical="top" wrapText="1"/>
    </xf>
    <xf numFmtId="0" fontId="2" fillId="0" borderId="3" xfId="0"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applyAlignment="1">
      <alignment wrapText="1"/>
    </xf>
    <xf numFmtId="0" fontId="1" fillId="0" borderId="0" xfId="0" applyFont="1"/>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3" fontId="1" fillId="0" borderId="3" xfId="0" applyNumberFormat="1" applyFont="1" applyBorder="1" applyAlignment="1">
      <alignment horizontal="center" wrapText="1"/>
    </xf>
    <xf numFmtId="3" fontId="1" fillId="0" borderId="3" xfId="0" applyNumberFormat="1" applyFont="1" applyBorder="1" applyAlignment="1">
      <alignment horizontal="center"/>
    </xf>
    <xf numFmtId="0" fontId="1" fillId="0" borderId="3" xfId="0" applyFont="1" applyBorder="1" applyAlignment="1">
      <alignment horizontal="center" vertical="center" wrapText="1"/>
    </xf>
    <xf numFmtId="0" fontId="1" fillId="0" borderId="3" xfId="0" applyFont="1" applyBorder="1" applyAlignment="1">
      <alignment horizontal="left"/>
    </xf>
    <xf numFmtId="0" fontId="1" fillId="0" borderId="9" xfId="0" applyFont="1" applyBorder="1" applyAlignment="1">
      <alignment horizontal="left"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3" fontId="1" fillId="0" borderId="6"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3" xfId="0" applyNumberFormat="1" applyFont="1" applyFill="1" applyBorder="1" applyAlignment="1">
      <alignment horizontal="center"/>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 xfId="0" applyFont="1" applyBorder="1" applyAlignment="1">
      <alignment horizontal="left" vertical="top" wrapText="1"/>
    </xf>
    <xf numFmtId="0" fontId="1" fillId="0" borderId="15" xfId="0" applyFont="1" applyBorder="1" applyAlignment="1">
      <alignment horizontal="left" vertical="top" wrapText="1"/>
    </xf>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2" fontId="6" fillId="0" borderId="3" xfId="0" applyNumberFormat="1" applyFont="1" applyBorder="1" applyAlignment="1">
      <alignment vertical="top" wrapText="1"/>
    </xf>
    <xf numFmtId="2" fontId="3" fillId="0" borderId="9" xfId="0" applyNumberFormat="1" applyFont="1" applyBorder="1" applyAlignment="1">
      <alignment horizontal="center" vertical="top" wrapText="1"/>
    </xf>
    <xf numFmtId="2" fontId="3" fillId="0" borderId="11" xfId="0" applyNumberFormat="1" applyFont="1" applyBorder="1" applyAlignment="1">
      <alignment horizontal="center" vertical="top" wrapText="1"/>
    </xf>
    <xf numFmtId="2" fontId="3" fillId="0" borderId="10" xfId="0" applyNumberFormat="1" applyFont="1" applyBorder="1" applyAlignment="1">
      <alignment horizontal="center" vertical="top" wrapText="1"/>
    </xf>
    <xf numFmtId="0" fontId="0" fillId="0" borderId="0" xfId="0" applyAlignment="1">
      <alignment horizontal="left" vertical="top" wrapText="1"/>
    </xf>
    <xf numFmtId="0" fontId="0" fillId="0" borderId="3" xfId="0" applyBorder="1" applyAlignment="1">
      <alignment horizontal="center" vertical="top" wrapText="1"/>
    </xf>
    <xf numFmtId="0" fontId="0" fillId="0" borderId="3" xfId="0" applyBorder="1" applyAlignment="1">
      <alignment vertical="top" wrapText="1"/>
    </xf>
    <xf numFmtId="2" fontId="0" fillId="0" borderId="3" xfId="0" applyNumberFormat="1" applyBorder="1" applyAlignment="1">
      <alignment vertical="top" wrapText="1"/>
    </xf>
    <xf numFmtId="4" fontId="6" fillId="0" borderId="3" xfId="0" applyNumberFormat="1" applyFont="1" applyBorder="1" applyAlignment="1">
      <alignment vertical="top" wrapText="1"/>
    </xf>
    <xf numFmtId="4" fontId="0" fillId="0" borderId="3" xfId="0" applyNumberFormat="1" applyBorder="1" applyAlignment="1">
      <alignmen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5" fillId="0" borderId="6" xfId="0" applyFont="1" applyBorder="1" applyAlignment="1">
      <alignment vertical="top" wrapText="1"/>
    </xf>
    <xf numFmtId="0" fontId="5" fillId="0" borderId="2" xfId="0" applyFont="1" applyBorder="1" applyAlignment="1">
      <alignment vertical="top" wrapText="1"/>
    </xf>
    <xf numFmtId="0" fontId="5" fillId="0" borderId="7" xfId="0" applyFont="1" applyBorder="1" applyAlignment="1">
      <alignment vertical="top" wrapText="1"/>
    </xf>
    <xf numFmtId="0" fontId="5" fillId="0" borderId="3" xfId="0" applyFont="1" applyBorder="1" applyAlignment="1">
      <alignment vertical="top"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3" fontId="1" fillId="0" borderId="6" xfId="0" applyNumberFormat="1" applyFont="1" applyBorder="1" applyAlignment="1">
      <alignment horizontal="center" wrapText="1"/>
    </xf>
    <xf numFmtId="3" fontId="1" fillId="0" borderId="2" xfId="0" applyNumberFormat="1" applyFont="1" applyBorder="1" applyAlignment="1">
      <alignment horizontal="center" wrapText="1"/>
    </xf>
    <xf numFmtId="3" fontId="1" fillId="0" borderId="7" xfId="0" applyNumberFormat="1" applyFont="1" applyBorder="1" applyAlignment="1">
      <alignment horizontal="center" wrapText="1"/>
    </xf>
    <xf numFmtId="0" fontId="1" fillId="0" borderId="6" xfId="0" applyFont="1" applyBorder="1" applyAlignment="1">
      <alignment horizontal="center" wrapText="1"/>
    </xf>
    <xf numFmtId="0" fontId="1" fillId="0" borderId="2" xfId="0" applyFont="1" applyBorder="1" applyAlignment="1">
      <alignment horizontal="center" wrapText="1"/>
    </xf>
    <xf numFmtId="0" fontId="1" fillId="0" borderId="7" xfId="0" applyFont="1" applyBorder="1" applyAlignment="1">
      <alignment horizontal="center" wrapText="1"/>
    </xf>
    <xf numFmtId="0" fontId="7" fillId="0" borderId="6" xfId="0" applyFont="1" applyBorder="1" applyAlignment="1">
      <alignment horizontal="center" vertical="top" wrapText="1"/>
    </xf>
    <xf numFmtId="0" fontId="7" fillId="0" borderId="2" xfId="0" applyFont="1" applyBorder="1" applyAlignment="1">
      <alignment horizontal="center" vertical="top" wrapText="1"/>
    </xf>
    <xf numFmtId="0" fontId="7" fillId="0" borderId="7" xfId="0" applyFont="1" applyBorder="1" applyAlignment="1">
      <alignment horizontal="center" vertical="top" wrapText="1"/>
    </xf>
    <xf numFmtId="0" fontId="0" fillId="0" borderId="3" xfId="0" applyBorder="1" applyAlignment="1">
      <alignment horizontal="center" vertical="center" wrapText="1"/>
    </xf>
    <xf numFmtId="0" fontId="0" fillId="0" borderId="0" xfId="0" applyBorder="1" applyAlignment="1">
      <alignment horizontal="left" vertical="top" wrapText="1"/>
    </xf>
    <xf numFmtId="0" fontId="0" fillId="0" borderId="3" xfId="0" applyBorder="1" applyAlignment="1">
      <alignment horizontal="center" vertical="top"/>
    </xf>
    <xf numFmtId="0" fontId="0" fillId="0" borderId="3" xfId="0" applyBorder="1" applyAlignment="1">
      <alignment horizontal="center"/>
    </xf>
    <xf numFmtId="4" fontId="0" fillId="0" borderId="3" xfId="0" applyNumberFormat="1" applyBorder="1" applyAlignment="1">
      <alignment horizontal="center"/>
    </xf>
    <xf numFmtId="4" fontId="0" fillId="0" borderId="3" xfId="0" applyNumberFormat="1" applyBorder="1" applyAlignment="1">
      <alignment vertical="center" wrapText="1"/>
    </xf>
    <xf numFmtId="4" fontId="0" fillId="0" borderId="3" xfId="0" applyNumberFormat="1" applyFill="1" applyBorder="1" applyAlignment="1">
      <alignment horizontal="center"/>
    </xf>
    <xf numFmtId="0" fontId="0" fillId="0" borderId="6"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0" fillId="0" borderId="9" xfId="0" applyBorder="1" applyAlignment="1">
      <alignment vertical="top" wrapText="1"/>
    </xf>
    <xf numFmtId="4" fontId="6" fillId="0" borderId="3" xfId="0" applyNumberFormat="1" applyFont="1" applyBorder="1" applyAlignment="1">
      <alignment horizontal="center"/>
    </xf>
    <xf numFmtId="0" fontId="6" fillId="0" borderId="3" xfId="0" applyFont="1" applyBorder="1" applyAlignment="1">
      <alignment horizontal="center"/>
    </xf>
    <xf numFmtId="0" fontId="0" fillId="0" borderId="3" xfId="0" applyBorder="1"/>
    <xf numFmtId="0" fontId="0" fillId="0" borderId="6" xfId="0" applyBorder="1" applyAlignment="1">
      <alignment wrapText="1"/>
    </xf>
    <xf numFmtId="0" fontId="0" fillId="0" borderId="2" xfId="0" applyBorder="1" applyAlignment="1">
      <alignment wrapText="1"/>
    </xf>
    <xf numFmtId="0" fontId="0" fillId="0" borderId="7" xfId="0" applyBorder="1" applyAlignment="1">
      <alignment wrapText="1"/>
    </xf>
    <xf numFmtId="4" fontId="0" fillId="0" borderId="3" xfId="0" applyNumberFormat="1" applyBorder="1" applyAlignment="1">
      <alignment horizontal="right"/>
    </xf>
    <xf numFmtId="1" fontId="0" fillId="0" borderId="3" xfId="0" applyNumberFormat="1" applyBorder="1" applyAlignment="1">
      <alignment horizontal="center"/>
    </xf>
    <xf numFmtId="4" fontId="0" fillId="0" borderId="6" xfId="0" applyNumberFormat="1"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0" fillId="0" borderId="3" xfId="0" applyNumberFormat="1" applyBorder="1" applyAlignment="1">
      <alignment horizontal="center" vertical="top" wrapText="1"/>
    </xf>
    <xf numFmtId="0" fontId="0" fillId="0" borderId="6" xfId="0" applyNumberFormat="1" applyBorder="1" applyAlignment="1">
      <alignment horizontal="center" vertical="top" wrapText="1"/>
    </xf>
    <xf numFmtId="0" fontId="0" fillId="0" borderId="2" xfId="0" applyNumberFormat="1" applyBorder="1" applyAlignment="1">
      <alignment horizontal="center" vertical="top" wrapText="1"/>
    </xf>
    <xf numFmtId="0" fontId="0" fillId="0" borderId="7" xfId="0" applyNumberFormat="1" applyBorder="1" applyAlignment="1">
      <alignment horizontal="center" vertical="top" wrapText="1"/>
    </xf>
    <xf numFmtId="0" fontId="0" fillId="0" borderId="3" xfId="0" applyBorder="1" applyAlignment="1">
      <alignment horizontal="right"/>
    </xf>
    <xf numFmtId="0" fontId="6" fillId="0" borderId="6" xfId="0" applyFont="1" applyFill="1" applyBorder="1" applyAlignment="1">
      <alignment horizontal="center" wrapText="1"/>
    </xf>
    <xf numFmtId="0" fontId="6" fillId="0" borderId="2" xfId="0" applyFont="1" applyFill="1" applyBorder="1" applyAlignment="1">
      <alignment horizontal="center" wrapText="1"/>
    </xf>
    <xf numFmtId="0" fontId="6" fillId="0" borderId="7" xfId="0" applyFont="1" applyFill="1" applyBorder="1" applyAlignment="1">
      <alignment horizontal="center" wrapText="1"/>
    </xf>
    <xf numFmtId="4" fontId="0" fillId="0" borderId="6" xfId="0" applyNumberFormat="1"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 fillId="0" borderId="0" xfId="0" applyFont="1" applyFill="1" applyBorder="1" applyAlignment="1">
      <alignment horizontal="left" vertical="top" wrapText="1"/>
    </xf>
    <xf numFmtId="0" fontId="1" fillId="0" borderId="0" xfId="0" applyFont="1" applyAlignment="1">
      <alignment horizontal="left" vertical="top"/>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Z86"/>
  <sheetViews>
    <sheetView view="pageBreakPreview" zoomScaleNormal="100" zoomScaleSheetLayoutView="100" workbookViewId="0">
      <selection activeCell="A67" sqref="A67:C67"/>
    </sheetView>
  </sheetViews>
  <sheetFormatPr defaultRowHeight="15" x14ac:dyDescent="0.25"/>
  <cols>
    <col min="1" max="2" width="10.7109375" style="1" customWidth="1"/>
    <col min="3" max="3" width="29.140625" style="1" customWidth="1"/>
    <col min="4" max="4" width="27.28515625" style="1" customWidth="1"/>
    <col min="5" max="5" width="12.42578125" style="1" customWidth="1"/>
    <col min="6" max="16384" width="9.140625" style="1"/>
  </cols>
  <sheetData>
    <row r="1" spans="1:5" x14ac:dyDescent="0.25">
      <c r="A1" s="1" t="s">
        <v>0</v>
      </c>
    </row>
    <row r="2" spans="1:5" x14ac:dyDescent="0.25">
      <c r="A2" s="1" t="s">
        <v>1</v>
      </c>
    </row>
    <row r="3" spans="1:5" x14ac:dyDescent="0.25">
      <c r="A3" s="1" t="s">
        <v>2</v>
      </c>
    </row>
    <row r="4" spans="1:5" x14ac:dyDescent="0.25">
      <c r="A4" s="43" t="s">
        <v>214</v>
      </c>
    </row>
    <row r="6" spans="1:5" x14ac:dyDescent="0.25">
      <c r="A6" s="94" t="s">
        <v>3</v>
      </c>
      <c r="B6" s="94"/>
      <c r="C6" s="94"/>
      <c r="D6" s="94"/>
      <c r="E6" s="94"/>
    </row>
    <row r="7" spans="1:5" x14ac:dyDescent="0.25">
      <c r="A7" s="94" t="s">
        <v>4</v>
      </c>
      <c r="B7" s="94"/>
      <c r="C7" s="94"/>
      <c r="D7" s="94"/>
      <c r="E7" s="94"/>
    </row>
    <row r="8" spans="1:5" x14ac:dyDescent="0.25">
      <c r="A8" s="94" t="s">
        <v>5</v>
      </c>
      <c r="B8" s="94"/>
      <c r="C8" s="94"/>
      <c r="D8" s="94"/>
      <c r="E8" s="94"/>
    </row>
    <row r="9" spans="1:5" x14ac:dyDescent="0.25">
      <c r="A9" s="94" t="s">
        <v>212</v>
      </c>
      <c r="B9" s="94"/>
      <c r="C9" s="94"/>
      <c r="D9" s="94"/>
      <c r="E9" s="94"/>
    </row>
    <row r="11" spans="1:5" x14ac:dyDescent="0.25">
      <c r="A11" s="1" t="s">
        <v>6</v>
      </c>
      <c r="C11" s="29"/>
      <c r="D11" s="30" t="s">
        <v>157</v>
      </c>
      <c r="E11" s="30"/>
    </row>
    <row r="12" spans="1:5" x14ac:dyDescent="0.25">
      <c r="A12" s="95" t="s">
        <v>7</v>
      </c>
      <c r="B12" s="95"/>
      <c r="C12" s="95"/>
      <c r="D12" s="95"/>
      <c r="E12" s="95"/>
    </row>
    <row r="13" spans="1:5" x14ac:dyDescent="0.25">
      <c r="A13" s="1" t="s">
        <v>8</v>
      </c>
      <c r="C13" s="96" t="s">
        <v>10</v>
      </c>
      <c r="D13" s="96"/>
      <c r="E13" s="96"/>
    </row>
    <row r="14" spans="1:5" x14ac:dyDescent="0.25">
      <c r="A14" s="1" t="s">
        <v>9</v>
      </c>
      <c r="C14" s="96" t="s">
        <v>213</v>
      </c>
      <c r="D14" s="96"/>
      <c r="E14" s="96"/>
    </row>
    <row r="15" spans="1:5" x14ac:dyDescent="0.25">
      <c r="A15" s="94" t="s">
        <v>11</v>
      </c>
      <c r="B15" s="94"/>
      <c r="C15" s="94"/>
      <c r="D15" s="94"/>
      <c r="E15" s="94"/>
    </row>
    <row r="16" spans="1:5" x14ac:dyDescent="0.25">
      <c r="A16" s="1" t="s">
        <v>12</v>
      </c>
    </row>
    <row r="17" spans="1:156" x14ac:dyDescent="0.25">
      <c r="A17" s="1" t="s">
        <v>13</v>
      </c>
    </row>
    <row r="18" spans="1:156" x14ac:dyDescent="0.25">
      <c r="A18" s="97" t="s">
        <v>14</v>
      </c>
      <c r="B18" s="97"/>
      <c r="C18" s="97"/>
      <c r="D18" s="98" t="s">
        <v>17</v>
      </c>
      <c r="E18" s="98" t="s">
        <v>18</v>
      </c>
    </row>
    <row r="19" spans="1:156" ht="30.75" customHeight="1" x14ac:dyDescent="0.25">
      <c r="A19" s="97" t="s">
        <v>15</v>
      </c>
      <c r="B19" s="97"/>
      <c r="C19" s="4" t="s">
        <v>16</v>
      </c>
      <c r="D19" s="99"/>
      <c r="E19" s="99"/>
    </row>
    <row r="20" spans="1:156" x14ac:dyDescent="0.25">
      <c r="A20" s="97">
        <v>1</v>
      </c>
      <c r="B20" s="97"/>
      <c r="C20" s="4">
        <v>2</v>
      </c>
      <c r="D20" s="4">
        <v>3</v>
      </c>
      <c r="E20" s="4">
        <v>4</v>
      </c>
    </row>
    <row r="21" spans="1:156" x14ac:dyDescent="0.25">
      <c r="A21" s="100" t="s">
        <v>19</v>
      </c>
      <c r="B21" s="100"/>
      <c r="C21" s="100"/>
      <c r="D21" s="3"/>
      <c r="E21" s="3"/>
    </row>
    <row r="22" spans="1:156" ht="51.75" customHeight="1" x14ac:dyDescent="0.25">
      <c r="A22" s="86" t="s">
        <v>178</v>
      </c>
      <c r="B22" s="87"/>
      <c r="C22" s="87"/>
      <c r="D22" s="107" t="s">
        <v>158</v>
      </c>
      <c r="E22" s="110" t="s">
        <v>22</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row>
    <row r="23" spans="1:156" ht="61.5" customHeight="1" x14ac:dyDescent="0.25">
      <c r="A23" s="86" t="s">
        <v>179</v>
      </c>
      <c r="B23" s="87"/>
      <c r="C23" s="87"/>
      <c r="D23" s="108"/>
      <c r="E23" s="111"/>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row>
    <row r="24" spans="1:156" ht="51.75" customHeight="1" x14ac:dyDescent="0.25">
      <c r="A24" s="86" t="s">
        <v>180</v>
      </c>
      <c r="B24" s="87"/>
      <c r="C24" s="87"/>
      <c r="D24" s="108"/>
      <c r="E24" s="111"/>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row>
    <row r="25" spans="1:156" ht="14.25" customHeight="1" x14ac:dyDescent="0.25">
      <c r="A25" s="86" t="s">
        <v>181</v>
      </c>
      <c r="B25" s="87"/>
      <c r="C25" s="87"/>
      <c r="D25" s="108"/>
      <c r="E25" s="111"/>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row>
    <row r="26" spans="1:156" ht="28.5" customHeight="1" x14ac:dyDescent="0.25">
      <c r="A26" s="86" t="s">
        <v>182</v>
      </c>
      <c r="B26" s="87"/>
      <c r="C26" s="87"/>
      <c r="D26" s="108"/>
      <c r="E26" s="111"/>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row>
    <row r="27" spans="1:156" ht="99" customHeight="1" x14ac:dyDescent="0.25">
      <c r="A27" s="86" t="s">
        <v>183</v>
      </c>
      <c r="B27" s="87"/>
      <c r="C27" s="87"/>
      <c r="D27" s="108"/>
      <c r="E27" s="111"/>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row>
    <row r="28" spans="1:156" ht="37.5" customHeight="1" x14ac:dyDescent="0.25">
      <c r="A28" s="86" t="s">
        <v>184</v>
      </c>
      <c r="B28" s="87"/>
      <c r="C28" s="87"/>
      <c r="D28" s="108"/>
      <c r="E28" s="111"/>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row>
    <row r="29" spans="1:156" ht="74.25" customHeight="1" x14ac:dyDescent="0.25">
      <c r="A29" s="86" t="s">
        <v>185</v>
      </c>
      <c r="B29" s="87"/>
      <c r="C29" s="87"/>
      <c r="D29" s="108"/>
      <c r="E29" s="111"/>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row>
    <row r="30" spans="1:156" ht="84.75" customHeight="1" x14ac:dyDescent="0.25">
      <c r="A30" s="86" t="s">
        <v>186</v>
      </c>
      <c r="B30" s="87"/>
      <c r="C30" s="87"/>
      <c r="D30" s="108"/>
      <c r="E30" s="111"/>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row>
    <row r="31" spans="1:156" ht="47.25" customHeight="1" x14ac:dyDescent="0.25">
      <c r="A31" s="86" t="s">
        <v>187</v>
      </c>
      <c r="B31" s="87"/>
      <c r="C31" s="87"/>
      <c r="D31" s="108"/>
      <c r="E31" s="111"/>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row>
    <row r="32" spans="1:156" ht="15" customHeight="1" x14ac:dyDescent="0.25">
      <c r="A32" s="86" t="s">
        <v>188</v>
      </c>
      <c r="B32" s="87"/>
      <c r="C32" s="87"/>
      <c r="D32" s="108"/>
      <c r="E32" s="111"/>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c r="DE32" s="55"/>
      <c r="DF32" s="55"/>
      <c r="DG32" s="55"/>
      <c r="DH32" s="55"/>
      <c r="DI32" s="55"/>
      <c r="DJ32" s="55"/>
      <c r="DK32" s="55"/>
      <c r="DL32" s="55"/>
      <c r="DM32" s="55"/>
      <c r="DN32" s="55"/>
      <c r="DO32" s="55"/>
      <c r="DP32" s="55"/>
      <c r="DQ32" s="55"/>
      <c r="DR32" s="55"/>
      <c r="DS32" s="55"/>
      <c r="DT32" s="55"/>
      <c r="DU32" s="55"/>
      <c r="DV32" s="55"/>
      <c r="DW32" s="55"/>
      <c r="DX32" s="55"/>
      <c r="DY32" s="55"/>
      <c r="DZ32" s="55"/>
      <c r="EA32" s="55"/>
      <c r="EB32" s="55"/>
      <c r="EC32" s="55"/>
      <c r="ED32" s="55"/>
      <c r="EE32" s="55"/>
      <c r="EF32" s="55"/>
      <c r="EG32" s="55"/>
      <c r="EH32" s="55"/>
      <c r="EI32" s="55"/>
      <c r="EJ32" s="55"/>
      <c r="EK32" s="55"/>
      <c r="EL32" s="55"/>
      <c r="EM32" s="55"/>
      <c r="EN32" s="55"/>
      <c r="EO32" s="55"/>
      <c r="EP32" s="55"/>
      <c r="EQ32" s="55"/>
      <c r="ER32" s="55"/>
      <c r="ES32" s="55"/>
      <c r="ET32" s="55"/>
      <c r="EU32" s="55"/>
      <c r="EV32" s="55"/>
      <c r="EW32" s="55"/>
      <c r="EX32" s="55"/>
      <c r="EY32" s="55"/>
      <c r="EZ32" s="55"/>
    </row>
    <row r="33" spans="1:156" ht="48.75" customHeight="1" x14ac:dyDescent="0.25">
      <c r="A33" s="86" t="s">
        <v>189</v>
      </c>
      <c r="B33" s="87"/>
      <c r="C33" s="87"/>
      <c r="D33" s="108"/>
      <c r="E33" s="111"/>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c r="DE33" s="55"/>
      <c r="DF33" s="55"/>
      <c r="DG33" s="55"/>
      <c r="DH33" s="55"/>
      <c r="DI33" s="55"/>
      <c r="DJ33" s="55"/>
      <c r="DK33" s="55"/>
      <c r="DL33" s="55"/>
      <c r="DM33" s="55"/>
      <c r="DN33" s="55"/>
      <c r="DO33" s="55"/>
      <c r="DP33" s="55"/>
      <c r="DQ33" s="55"/>
      <c r="DR33" s="55"/>
      <c r="DS33" s="55"/>
      <c r="DT33" s="55"/>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row>
    <row r="34" spans="1:156" s="51" customFormat="1" ht="62.25" customHeight="1" x14ac:dyDescent="0.25">
      <c r="A34" s="86" t="s">
        <v>190</v>
      </c>
      <c r="B34" s="87"/>
      <c r="C34" s="87"/>
      <c r="D34" s="109"/>
      <c r="E34" s="112"/>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c r="CW34" s="55"/>
      <c r="CX34" s="55"/>
      <c r="CY34" s="55"/>
      <c r="CZ34" s="55"/>
      <c r="DA34" s="55"/>
      <c r="DB34" s="55"/>
      <c r="DC34" s="55"/>
      <c r="DD34" s="55"/>
      <c r="DE34" s="55"/>
      <c r="DF34" s="55"/>
      <c r="DG34" s="55"/>
      <c r="DH34" s="55"/>
      <c r="DI34" s="55"/>
      <c r="DJ34" s="55"/>
      <c r="DK34" s="55"/>
      <c r="DL34" s="55"/>
      <c r="DM34" s="55"/>
      <c r="DN34" s="55"/>
      <c r="DO34" s="55"/>
      <c r="DP34" s="55"/>
      <c r="DQ34" s="55"/>
      <c r="DR34" s="55"/>
      <c r="DS34" s="55"/>
      <c r="DT34" s="55"/>
      <c r="DU34" s="55"/>
      <c r="DV34" s="55"/>
      <c r="DW34" s="55"/>
      <c r="DX34" s="55"/>
      <c r="DY34" s="55"/>
      <c r="DZ34" s="55"/>
      <c r="EA34" s="55"/>
      <c r="EB34" s="55"/>
      <c r="EC34" s="55"/>
      <c r="ED34" s="55"/>
      <c r="EE34" s="55"/>
      <c r="EF34" s="55"/>
      <c r="EG34" s="55"/>
      <c r="EH34" s="55"/>
      <c r="EI34" s="55"/>
      <c r="EJ34" s="55"/>
      <c r="EK34" s="55"/>
      <c r="EL34" s="55"/>
      <c r="EM34" s="55"/>
      <c r="EN34" s="55"/>
      <c r="EO34" s="55"/>
      <c r="EP34" s="55"/>
      <c r="EQ34" s="55"/>
      <c r="ER34" s="55"/>
      <c r="ES34" s="55"/>
      <c r="ET34" s="55"/>
      <c r="EU34" s="55"/>
      <c r="EV34" s="55"/>
      <c r="EW34" s="55"/>
      <c r="EX34" s="55"/>
      <c r="EY34" s="55"/>
      <c r="EZ34" s="55"/>
    </row>
    <row r="35" spans="1:156" x14ac:dyDescent="0.25">
      <c r="A35" s="115" t="s">
        <v>20</v>
      </c>
      <c r="B35" s="115"/>
      <c r="C35" s="115"/>
      <c r="D35" s="3"/>
      <c r="E35" s="3"/>
    </row>
    <row r="36" spans="1:156" ht="97.5" customHeight="1" x14ac:dyDescent="0.25">
      <c r="A36" s="88" t="s">
        <v>191</v>
      </c>
      <c r="B36" s="88"/>
      <c r="C36" s="88"/>
      <c r="D36" s="114" t="s">
        <v>21</v>
      </c>
      <c r="E36" s="113" t="s">
        <v>24</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row>
    <row r="37" spans="1:156" ht="25.5" customHeight="1" x14ac:dyDescent="0.25">
      <c r="A37" s="88" t="s">
        <v>192</v>
      </c>
      <c r="B37" s="88"/>
      <c r="C37" s="88"/>
      <c r="D37" s="114"/>
      <c r="E37" s="113"/>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row>
    <row r="38" spans="1:156" ht="49.5" customHeight="1" x14ac:dyDescent="0.25">
      <c r="A38" s="88" t="s">
        <v>193</v>
      </c>
      <c r="B38" s="88"/>
      <c r="C38" s="88"/>
      <c r="D38" s="114"/>
      <c r="E38" s="113"/>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55"/>
      <c r="DS38" s="55"/>
      <c r="DT38" s="55"/>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row>
    <row r="39" spans="1:156" ht="26.25" customHeight="1" x14ac:dyDescent="0.25">
      <c r="A39" s="88" t="s">
        <v>194</v>
      </c>
      <c r="B39" s="88"/>
      <c r="C39" s="88"/>
      <c r="D39" s="114"/>
      <c r="E39" s="113"/>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row>
    <row r="40" spans="1:156" ht="48.75" customHeight="1" x14ac:dyDescent="0.25">
      <c r="A40" s="88" t="s">
        <v>195</v>
      </c>
      <c r="B40" s="88"/>
      <c r="C40" s="88"/>
      <c r="D40" s="114"/>
      <c r="E40" s="113"/>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55"/>
      <c r="DS40" s="55"/>
      <c r="DT40" s="55"/>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row>
    <row r="41" spans="1:156" ht="72" customHeight="1" x14ac:dyDescent="0.25">
      <c r="A41" s="88" t="s">
        <v>196</v>
      </c>
      <c r="B41" s="88"/>
      <c r="C41" s="88"/>
      <c r="D41" s="114"/>
      <c r="E41" s="113"/>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55"/>
      <c r="DS41" s="55"/>
      <c r="DT41" s="55"/>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row>
    <row r="42" spans="1:156" ht="24.75" customHeight="1" x14ac:dyDescent="0.25">
      <c r="A42" s="88" t="s">
        <v>197</v>
      </c>
      <c r="B42" s="88"/>
      <c r="C42" s="88"/>
      <c r="D42" s="114"/>
      <c r="E42" s="113"/>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c r="CW42" s="55"/>
      <c r="CX42" s="55"/>
      <c r="CY42" s="55"/>
      <c r="CZ42" s="55"/>
      <c r="DA42" s="55"/>
      <c r="DB42" s="55"/>
      <c r="DC42" s="55"/>
      <c r="DD42" s="55"/>
      <c r="DE42" s="55"/>
      <c r="DF42" s="55"/>
      <c r="DG42" s="55"/>
      <c r="DH42" s="55"/>
      <c r="DI42" s="55"/>
      <c r="DJ42" s="55"/>
      <c r="DK42" s="55"/>
      <c r="DL42" s="55"/>
      <c r="DM42" s="55"/>
      <c r="DN42" s="55"/>
      <c r="DO42" s="55"/>
      <c r="DP42" s="55"/>
      <c r="DQ42" s="55"/>
      <c r="DR42" s="55"/>
      <c r="DS42" s="55"/>
      <c r="DT42" s="55"/>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row>
    <row r="43" spans="1:156" ht="51" customHeight="1" x14ac:dyDescent="0.25">
      <c r="A43" s="88" t="s">
        <v>198</v>
      </c>
      <c r="B43" s="88"/>
      <c r="C43" s="88"/>
      <c r="D43" s="114"/>
      <c r="E43" s="113"/>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row>
    <row r="44" spans="1:156" ht="15" customHeight="1" x14ac:dyDescent="0.25">
      <c r="A44" s="88" t="s">
        <v>199</v>
      </c>
      <c r="B44" s="88"/>
      <c r="C44" s="88"/>
      <c r="D44" s="101"/>
      <c r="E44" s="113"/>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c r="CW44" s="55"/>
      <c r="CX44" s="55"/>
      <c r="CY44" s="55"/>
      <c r="CZ44" s="55"/>
      <c r="DA44" s="55"/>
      <c r="DB44" s="55"/>
      <c r="DC44" s="55"/>
      <c r="DD44" s="55"/>
      <c r="DE44" s="55"/>
      <c r="DF44" s="55"/>
      <c r="DG44" s="55"/>
      <c r="DH44" s="55"/>
      <c r="DI44" s="55"/>
      <c r="DJ44" s="55"/>
      <c r="DK44" s="55"/>
      <c r="DL44" s="55"/>
      <c r="DM44" s="55"/>
      <c r="DN44" s="55"/>
      <c r="DO44" s="55"/>
      <c r="DP44" s="55"/>
      <c r="DQ44" s="55"/>
      <c r="DR44" s="55"/>
      <c r="DS44" s="55"/>
      <c r="DT44" s="55"/>
      <c r="DU44" s="55"/>
      <c r="DV44" s="55"/>
      <c r="DW44" s="55"/>
      <c r="DX44" s="55"/>
      <c r="DY44" s="55"/>
      <c r="DZ44" s="55"/>
      <c r="EA44" s="55"/>
      <c r="EB44" s="55"/>
      <c r="EC44" s="55"/>
      <c r="ED44" s="55"/>
      <c r="EE44" s="55"/>
      <c r="EF44" s="55"/>
      <c r="EG44" s="55"/>
      <c r="EH44" s="55"/>
      <c r="EI44" s="55"/>
      <c r="EJ44" s="55"/>
      <c r="EK44" s="55"/>
      <c r="EL44" s="55"/>
      <c r="EM44" s="55"/>
      <c r="EN44" s="55"/>
      <c r="EO44" s="55"/>
      <c r="EP44" s="55"/>
      <c r="EQ44" s="55"/>
      <c r="ER44" s="55"/>
      <c r="ES44" s="55"/>
      <c r="ET44" s="55"/>
      <c r="EU44" s="55"/>
      <c r="EV44" s="55"/>
      <c r="EW44" s="55"/>
      <c r="EX44" s="55"/>
      <c r="EY44" s="55"/>
      <c r="EZ44" s="55"/>
    </row>
    <row r="45" spans="1:156" ht="24" customHeight="1" x14ac:dyDescent="0.25">
      <c r="A45" s="88" t="s">
        <v>200</v>
      </c>
      <c r="B45" s="88"/>
      <c r="C45" s="88"/>
      <c r="D45" s="101"/>
      <c r="E45" s="113"/>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c r="CW45" s="55"/>
      <c r="CX45" s="55"/>
      <c r="CY45" s="55"/>
      <c r="CZ45" s="55"/>
      <c r="DA45" s="55"/>
      <c r="DB45" s="55"/>
      <c r="DC45" s="55"/>
      <c r="DD45" s="55"/>
      <c r="DE45" s="55"/>
      <c r="DF45" s="55"/>
      <c r="DG45" s="55"/>
      <c r="DH45" s="55"/>
      <c r="DI45" s="55"/>
      <c r="DJ45" s="55"/>
      <c r="DK45" s="55"/>
      <c r="DL45" s="55"/>
      <c r="DM45" s="55"/>
      <c r="DN45" s="55"/>
      <c r="DO45" s="55"/>
      <c r="DP45" s="55"/>
      <c r="DQ45" s="55"/>
      <c r="DR45" s="55"/>
      <c r="DS45" s="55"/>
      <c r="DT45" s="55"/>
      <c r="DU45" s="55"/>
      <c r="DV45" s="55"/>
      <c r="DW45" s="55"/>
      <c r="DX45" s="55"/>
      <c r="DY45" s="55"/>
      <c r="DZ45" s="55"/>
      <c r="EA45" s="55"/>
      <c r="EB45" s="55"/>
      <c r="EC45" s="55"/>
      <c r="ED45" s="55"/>
      <c r="EE45" s="55"/>
      <c r="EF45" s="55"/>
      <c r="EG45" s="55"/>
      <c r="EH45" s="55"/>
      <c r="EI45" s="55"/>
      <c r="EJ45" s="55"/>
      <c r="EK45" s="55"/>
      <c r="EL45" s="55"/>
      <c r="EM45" s="55"/>
      <c r="EN45" s="55"/>
      <c r="EO45" s="55"/>
      <c r="EP45" s="55"/>
      <c r="EQ45" s="55"/>
      <c r="ER45" s="55"/>
      <c r="ES45" s="55"/>
      <c r="ET45" s="55"/>
      <c r="EU45" s="55"/>
      <c r="EV45" s="55"/>
      <c r="EW45" s="55"/>
      <c r="EX45" s="55"/>
      <c r="EY45" s="55"/>
      <c r="EZ45" s="55"/>
    </row>
    <row r="46" spans="1:156" ht="37.5" customHeight="1" x14ac:dyDescent="0.25">
      <c r="A46" s="88" t="s">
        <v>201</v>
      </c>
      <c r="B46" s="88"/>
      <c r="C46" s="88"/>
      <c r="D46" s="101"/>
      <c r="E46" s="113"/>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c r="CW46" s="55"/>
      <c r="CX46" s="55"/>
      <c r="CY46" s="55"/>
      <c r="CZ46" s="55"/>
      <c r="DA46" s="55"/>
      <c r="DB46" s="55"/>
      <c r="DC46" s="55"/>
      <c r="DD46" s="55"/>
      <c r="DE46" s="55"/>
      <c r="DF46" s="55"/>
      <c r="DG46" s="55"/>
      <c r="DH46" s="55"/>
      <c r="DI46" s="55"/>
      <c r="DJ46" s="55"/>
      <c r="DK46" s="55"/>
      <c r="DL46" s="55"/>
      <c r="DM46" s="55"/>
      <c r="DN46" s="55"/>
      <c r="DO46" s="55"/>
      <c r="DP46" s="55"/>
      <c r="DQ46" s="55"/>
      <c r="DR46" s="55"/>
      <c r="DS46" s="55"/>
      <c r="DT46" s="55"/>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row>
    <row r="47" spans="1:156" ht="36.75" customHeight="1" x14ac:dyDescent="0.25">
      <c r="A47" s="88" t="s">
        <v>202</v>
      </c>
      <c r="B47" s="88"/>
      <c r="C47" s="88"/>
      <c r="D47" s="101"/>
      <c r="E47" s="113"/>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5"/>
      <c r="DD47" s="55"/>
      <c r="DE47" s="55"/>
      <c r="DF47" s="55"/>
      <c r="DG47" s="55"/>
      <c r="DH47" s="55"/>
      <c r="DI47" s="55"/>
      <c r="DJ47" s="55"/>
      <c r="DK47" s="55"/>
      <c r="DL47" s="55"/>
      <c r="DM47" s="55"/>
      <c r="DN47" s="55"/>
      <c r="DO47" s="55"/>
      <c r="DP47" s="55"/>
      <c r="DQ47" s="55"/>
      <c r="DR47" s="55"/>
      <c r="DS47" s="55"/>
      <c r="DT47" s="55"/>
      <c r="DU47" s="55"/>
      <c r="DV47" s="55"/>
      <c r="DW47" s="55"/>
      <c r="DX47" s="55"/>
      <c r="DY47" s="55"/>
      <c r="DZ47" s="55"/>
      <c r="EA47" s="55"/>
      <c r="EB47" s="55"/>
      <c r="EC47" s="55"/>
      <c r="ED47" s="55"/>
      <c r="EE47" s="55"/>
      <c r="EF47" s="55"/>
      <c r="EG47" s="55"/>
      <c r="EH47" s="55"/>
      <c r="EI47" s="55"/>
      <c r="EJ47" s="55"/>
      <c r="EK47" s="55"/>
      <c r="EL47" s="55"/>
      <c r="EM47" s="55"/>
      <c r="EN47" s="55"/>
      <c r="EO47" s="55"/>
      <c r="EP47" s="55"/>
      <c r="EQ47" s="55"/>
      <c r="ER47" s="55"/>
      <c r="ES47" s="55"/>
      <c r="ET47" s="55"/>
      <c r="EU47" s="55"/>
      <c r="EV47" s="55"/>
      <c r="EW47" s="55"/>
      <c r="EX47" s="55"/>
      <c r="EY47" s="55"/>
      <c r="EZ47" s="55"/>
    </row>
    <row r="48" spans="1:156" s="51" customFormat="1" ht="63" customHeight="1" x14ac:dyDescent="0.25">
      <c r="A48" s="88" t="s">
        <v>203</v>
      </c>
      <c r="B48" s="88"/>
      <c r="C48" s="88"/>
      <c r="D48" s="101"/>
      <c r="E48" s="113"/>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c r="CW48" s="55"/>
      <c r="CX48" s="55"/>
      <c r="CY48" s="55"/>
      <c r="CZ48" s="55"/>
      <c r="DA48" s="55"/>
      <c r="DB48" s="55"/>
      <c r="DC48" s="55"/>
      <c r="DD48" s="55"/>
      <c r="DE48" s="55"/>
      <c r="DF48" s="55"/>
      <c r="DG48" s="55"/>
      <c r="DH48" s="55"/>
      <c r="DI48" s="55"/>
      <c r="DJ48" s="55"/>
      <c r="DK48" s="55"/>
      <c r="DL48" s="55"/>
      <c r="DM48" s="55"/>
      <c r="DN48" s="55"/>
      <c r="DO48" s="55"/>
      <c r="DP48" s="55"/>
      <c r="DQ48" s="55"/>
      <c r="DR48" s="55"/>
      <c r="DS48" s="55"/>
      <c r="DT48" s="55"/>
      <c r="DU48" s="55"/>
      <c r="DV48" s="55"/>
      <c r="DW48" s="55"/>
      <c r="DX48" s="55"/>
      <c r="DY48" s="55"/>
      <c r="DZ48" s="55"/>
      <c r="EA48" s="55"/>
      <c r="EB48" s="55"/>
      <c r="EC48" s="55"/>
      <c r="ED48" s="55"/>
      <c r="EE48" s="55"/>
      <c r="EF48" s="55"/>
      <c r="EG48" s="55"/>
      <c r="EH48" s="55"/>
      <c r="EI48" s="55"/>
      <c r="EJ48" s="55"/>
      <c r="EK48" s="55"/>
      <c r="EL48" s="55"/>
      <c r="EM48" s="55"/>
      <c r="EN48" s="55"/>
      <c r="EO48" s="55"/>
      <c r="EP48" s="55"/>
      <c r="EQ48" s="55"/>
      <c r="ER48" s="55"/>
      <c r="ES48" s="55"/>
      <c r="ET48" s="55"/>
      <c r="EU48" s="55"/>
      <c r="EV48" s="55"/>
      <c r="EW48" s="55"/>
      <c r="EX48" s="55"/>
      <c r="EY48" s="55"/>
      <c r="EZ48" s="55"/>
    </row>
    <row r="49" spans="1:156" s="51" customFormat="1" ht="24.75" customHeight="1" x14ac:dyDescent="0.25">
      <c r="A49" s="64"/>
      <c r="B49" s="64"/>
      <c r="C49" s="64"/>
      <c r="D49" s="54"/>
      <c r="E49" s="6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c r="CW49" s="55"/>
      <c r="CX49" s="55"/>
      <c r="CY49" s="55"/>
      <c r="CZ49" s="55"/>
      <c r="DA49" s="55"/>
      <c r="DB49" s="55"/>
      <c r="DC49" s="55"/>
      <c r="DD49" s="55"/>
      <c r="DE49" s="55"/>
      <c r="DF49" s="55"/>
      <c r="DG49" s="55"/>
      <c r="DH49" s="55"/>
      <c r="DI49" s="55"/>
      <c r="DJ49" s="55"/>
      <c r="DK49" s="55"/>
      <c r="DL49" s="55"/>
      <c r="DM49" s="55"/>
      <c r="DN49" s="55"/>
      <c r="DO49" s="55"/>
      <c r="DP49" s="55"/>
      <c r="DQ49" s="55"/>
      <c r="DR49" s="55"/>
      <c r="DS49" s="55"/>
      <c r="DT49" s="55"/>
      <c r="DU49" s="55"/>
      <c r="DV49" s="55"/>
      <c r="DW49" s="55"/>
      <c r="DX49" s="55"/>
      <c r="DY49" s="55"/>
      <c r="DZ49" s="55"/>
      <c r="EA49" s="55"/>
      <c r="EB49" s="55"/>
      <c r="EC49" s="55"/>
      <c r="ED49" s="55"/>
      <c r="EE49" s="55"/>
      <c r="EF49" s="55"/>
      <c r="EG49" s="55"/>
      <c r="EH49" s="55"/>
      <c r="EI49" s="55"/>
      <c r="EJ49" s="55"/>
      <c r="EK49" s="55"/>
      <c r="EL49" s="55"/>
      <c r="EM49" s="55"/>
      <c r="EN49" s="55"/>
      <c r="EO49" s="55"/>
      <c r="EP49" s="55"/>
      <c r="EQ49" s="55"/>
      <c r="ER49" s="55"/>
      <c r="ES49" s="55"/>
      <c r="ET49" s="55"/>
      <c r="EU49" s="55"/>
      <c r="EV49" s="55"/>
      <c r="EW49" s="55"/>
      <c r="EX49" s="55"/>
      <c r="EY49" s="55"/>
      <c r="EZ49" s="55"/>
    </row>
    <row r="50" spans="1:156" ht="28.5" customHeight="1" x14ac:dyDescent="0.25">
      <c r="A50" s="93" t="s">
        <v>23</v>
      </c>
      <c r="B50" s="93"/>
      <c r="C50" s="93"/>
      <c r="D50" s="93"/>
      <c r="E50" s="93"/>
    </row>
    <row r="51" spans="1:156" ht="30" x14ac:dyDescent="0.25">
      <c r="A51" s="91" t="s">
        <v>25</v>
      </c>
      <c r="B51" s="91"/>
      <c r="C51" s="91"/>
      <c r="D51" s="52" t="s">
        <v>26</v>
      </c>
      <c r="E51" s="11" t="s">
        <v>27</v>
      </c>
    </row>
    <row r="52" spans="1:156" x14ac:dyDescent="0.25">
      <c r="A52" s="92">
        <v>1</v>
      </c>
      <c r="B52" s="92"/>
      <c r="C52" s="92"/>
      <c r="D52" s="50">
        <v>2</v>
      </c>
      <c r="E52" s="50">
        <v>3</v>
      </c>
    </row>
    <row r="53" spans="1:156" ht="26.25" customHeight="1" x14ac:dyDescent="0.25">
      <c r="A53" s="106" t="s">
        <v>152</v>
      </c>
      <c r="B53" s="106"/>
      <c r="C53" s="106"/>
      <c r="D53" s="101" t="s">
        <v>38</v>
      </c>
      <c r="E53" s="103" t="s">
        <v>24</v>
      </c>
    </row>
    <row r="54" spans="1:156" x14ac:dyDescent="0.25">
      <c r="A54" s="89" t="s">
        <v>161</v>
      </c>
      <c r="B54" s="89"/>
      <c r="C54" s="89"/>
      <c r="D54" s="101"/>
      <c r="E54" s="103"/>
    </row>
    <row r="55" spans="1:156" x14ac:dyDescent="0.25">
      <c r="A55" s="89" t="s">
        <v>28</v>
      </c>
      <c r="B55" s="89"/>
      <c r="C55" s="89"/>
      <c r="D55" s="101"/>
      <c r="E55" s="103"/>
    </row>
    <row r="56" spans="1:156" x14ac:dyDescent="0.25">
      <c r="A56" s="89" t="s">
        <v>29</v>
      </c>
      <c r="B56" s="89"/>
      <c r="C56" s="89"/>
      <c r="D56" s="101"/>
      <c r="E56" s="103"/>
    </row>
    <row r="57" spans="1:156" ht="15" customHeight="1" x14ac:dyDescent="0.25">
      <c r="A57" s="90" t="s">
        <v>165</v>
      </c>
      <c r="B57" s="90"/>
      <c r="C57" s="90"/>
      <c r="D57" s="101"/>
      <c r="E57" s="103"/>
    </row>
    <row r="58" spans="1:156" ht="23.25" customHeight="1" x14ac:dyDescent="0.25">
      <c r="A58" s="90" t="s">
        <v>153</v>
      </c>
      <c r="B58" s="90"/>
      <c r="C58" s="90"/>
      <c r="D58" s="101"/>
      <c r="E58" s="103"/>
    </row>
    <row r="59" spans="1:156" ht="15.75" customHeight="1" x14ac:dyDescent="0.25">
      <c r="A59" s="90" t="s">
        <v>166</v>
      </c>
      <c r="B59" s="90"/>
      <c r="C59" s="90"/>
      <c r="D59" s="101"/>
      <c r="E59" s="103"/>
    </row>
    <row r="60" spans="1:156" ht="15" customHeight="1" x14ac:dyDescent="0.25">
      <c r="A60" s="90" t="s">
        <v>171</v>
      </c>
      <c r="B60" s="90"/>
      <c r="C60" s="90"/>
      <c r="D60" s="101"/>
      <c r="E60" s="103"/>
    </row>
    <row r="61" spans="1:156" ht="15.75" customHeight="1" x14ac:dyDescent="0.25">
      <c r="A61" s="90" t="s">
        <v>227</v>
      </c>
      <c r="B61" s="90"/>
      <c r="C61" s="90"/>
      <c r="D61" s="101"/>
      <c r="E61" s="103"/>
    </row>
    <row r="62" spans="1:156" s="69" customFormat="1" x14ac:dyDescent="0.25">
      <c r="A62" s="89" t="s">
        <v>224</v>
      </c>
      <c r="B62" s="89"/>
      <c r="C62" s="89"/>
      <c r="D62" s="101"/>
      <c r="E62" s="103"/>
    </row>
    <row r="63" spans="1:156" s="69" customFormat="1" x14ac:dyDescent="0.25">
      <c r="A63" s="89" t="s">
        <v>225</v>
      </c>
      <c r="B63" s="89"/>
      <c r="C63" s="89"/>
      <c r="D63" s="101"/>
      <c r="E63" s="103"/>
    </row>
    <row r="64" spans="1:156" s="69" customFormat="1" x14ac:dyDescent="0.25">
      <c r="A64" s="89" t="s">
        <v>226</v>
      </c>
      <c r="B64" s="89"/>
      <c r="C64" s="89"/>
      <c r="D64" s="101"/>
      <c r="E64" s="103"/>
    </row>
    <row r="65" spans="1:5" x14ac:dyDescent="0.25">
      <c r="A65" s="89" t="s">
        <v>30</v>
      </c>
      <c r="B65" s="89"/>
      <c r="C65" s="89"/>
      <c r="D65" s="101"/>
      <c r="E65" s="103"/>
    </row>
    <row r="66" spans="1:5" x14ac:dyDescent="0.25">
      <c r="A66" s="89" t="s">
        <v>31</v>
      </c>
      <c r="B66" s="89"/>
      <c r="C66" s="89"/>
      <c r="D66" s="101"/>
      <c r="E66" s="103"/>
    </row>
    <row r="67" spans="1:5" x14ac:dyDescent="0.25">
      <c r="A67" s="89" t="s">
        <v>154</v>
      </c>
      <c r="B67" s="89"/>
      <c r="C67" s="89"/>
      <c r="D67" s="101"/>
      <c r="E67" s="103"/>
    </row>
    <row r="68" spans="1:5" x14ac:dyDescent="0.25">
      <c r="A68" s="89" t="s">
        <v>32</v>
      </c>
      <c r="B68" s="89"/>
      <c r="C68" s="89"/>
      <c r="D68" s="101"/>
      <c r="E68" s="103"/>
    </row>
    <row r="69" spans="1:5" x14ac:dyDescent="0.25">
      <c r="A69" s="89" t="s">
        <v>33</v>
      </c>
      <c r="B69" s="89"/>
      <c r="C69" s="89"/>
      <c r="D69" s="101"/>
      <c r="E69" s="103"/>
    </row>
    <row r="70" spans="1:5" x14ac:dyDescent="0.25">
      <c r="A70" s="89" t="s">
        <v>34</v>
      </c>
      <c r="B70" s="89"/>
      <c r="C70" s="89"/>
      <c r="D70" s="101"/>
      <c r="E70" s="103"/>
    </row>
    <row r="71" spans="1:5" x14ac:dyDescent="0.25">
      <c r="A71" s="89" t="s">
        <v>35</v>
      </c>
      <c r="B71" s="89"/>
      <c r="C71" s="89"/>
      <c r="D71" s="101"/>
      <c r="E71" s="103"/>
    </row>
    <row r="72" spans="1:5" x14ac:dyDescent="0.25">
      <c r="A72" s="89" t="s">
        <v>36</v>
      </c>
      <c r="B72" s="89"/>
      <c r="C72" s="89"/>
      <c r="D72" s="101"/>
      <c r="E72" s="103"/>
    </row>
    <row r="73" spans="1:5" x14ac:dyDescent="0.25">
      <c r="A73" s="89" t="s">
        <v>173</v>
      </c>
      <c r="B73" s="89"/>
      <c r="C73" s="89"/>
      <c r="D73" s="101"/>
      <c r="E73" s="103"/>
    </row>
    <row r="74" spans="1:5" x14ac:dyDescent="0.25">
      <c r="A74" s="89" t="s">
        <v>169</v>
      </c>
      <c r="B74" s="89"/>
      <c r="C74" s="89"/>
      <c r="D74" s="101"/>
      <c r="E74" s="103"/>
    </row>
    <row r="75" spans="1:5" x14ac:dyDescent="0.25">
      <c r="A75" s="89" t="s">
        <v>174</v>
      </c>
      <c r="B75" s="89"/>
      <c r="C75" s="89"/>
      <c r="D75" s="101"/>
      <c r="E75" s="103"/>
    </row>
    <row r="76" spans="1:5" s="37" customFormat="1" x14ac:dyDescent="0.25">
      <c r="A76" s="89" t="s">
        <v>155</v>
      </c>
      <c r="B76" s="89"/>
      <c r="C76" s="89"/>
      <c r="D76" s="101"/>
      <c r="E76" s="103"/>
    </row>
    <row r="77" spans="1:5" x14ac:dyDescent="0.25">
      <c r="A77" s="102" t="s">
        <v>37</v>
      </c>
      <c r="B77" s="102"/>
      <c r="C77" s="102"/>
      <c r="D77" s="101"/>
      <c r="E77" s="103"/>
    </row>
    <row r="78" spans="1:5" x14ac:dyDescent="0.25">
      <c r="A78" s="89" t="s">
        <v>176</v>
      </c>
      <c r="B78" s="89"/>
      <c r="C78" s="89"/>
      <c r="D78" s="101"/>
      <c r="E78" s="103"/>
    </row>
    <row r="79" spans="1:5" s="51" customFormat="1" x14ac:dyDescent="0.25">
      <c r="A79" s="89" t="s">
        <v>177</v>
      </c>
      <c r="B79" s="89"/>
      <c r="C79" s="89"/>
      <c r="D79" s="101"/>
      <c r="E79" s="103"/>
    </row>
    <row r="80" spans="1:5" s="69" customFormat="1" x14ac:dyDescent="0.25">
      <c r="A80" s="89" t="s">
        <v>168</v>
      </c>
      <c r="B80" s="89"/>
      <c r="C80" s="89"/>
      <c r="D80" s="101"/>
      <c r="E80" s="103"/>
    </row>
    <row r="81" spans="1:5" s="69" customFormat="1" x14ac:dyDescent="0.25">
      <c r="A81" s="89" t="s">
        <v>222</v>
      </c>
      <c r="B81" s="89"/>
      <c r="C81" s="89"/>
      <c r="D81" s="101"/>
      <c r="E81" s="103"/>
    </row>
    <row r="82" spans="1:5" s="51" customFormat="1" x14ac:dyDescent="0.25">
      <c r="A82" s="89" t="s">
        <v>223</v>
      </c>
      <c r="B82" s="89"/>
      <c r="C82" s="89"/>
      <c r="D82" s="101"/>
      <c r="E82" s="103"/>
    </row>
    <row r="83" spans="1:5" ht="30" customHeight="1" x14ac:dyDescent="0.25">
      <c r="A83" s="105" t="s">
        <v>39</v>
      </c>
      <c r="B83" s="105"/>
      <c r="C83" s="105"/>
      <c r="D83" s="105"/>
      <c r="E83" s="105"/>
    </row>
    <row r="84" spans="1:5" ht="15" customHeight="1" x14ac:dyDescent="0.25">
      <c r="A84" s="104" t="s">
        <v>40</v>
      </c>
      <c r="B84" s="104"/>
      <c r="C84" s="104"/>
      <c r="D84" s="104" t="s">
        <v>42</v>
      </c>
      <c r="E84" s="104" t="s">
        <v>41</v>
      </c>
    </row>
    <row r="85" spans="1:5" ht="36" customHeight="1" x14ac:dyDescent="0.25">
      <c r="A85" s="104" t="s">
        <v>43</v>
      </c>
      <c r="B85" s="104"/>
      <c r="C85" s="9" t="s">
        <v>44</v>
      </c>
      <c r="D85" s="104"/>
      <c r="E85" s="104"/>
    </row>
    <row r="86" spans="1:5" ht="10.5" customHeight="1" x14ac:dyDescent="0.25">
      <c r="A86" s="104">
        <v>1</v>
      </c>
      <c r="B86" s="104"/>
      <c r="C86" s="9">
        <v>2</v>
      </c>
      <c r="D86" s="9">
        <v>3</v>
      </c>
      <c r="E86" s="9">
        <v>4</v>
      </c>
    </row>
  </sheetData>
  <mergeCells count="87">
    <mergeCell ref="A26:C26"/>
    <mergeCell ref="A31:C31"/>
    <mergeCell ref="A32:C32"/>
    <mergeCell ref="A33:C33"/>
    <mergeCell ref="A35:C35"/>
    <mergeCell ref="A29:C29"/>
    <mergeCell ref="A30:C30"/>
    <mergeCell ref="E53:E82"/>
    <mergeCell ref="A86:B86"/>
    <mergeCell ref="A83:E83"/>
    <mergeCell ref="E84:E85"/>
    <mergeCell ref="A53:C53"/>
    <mergeCell ref="A54:C54"/>
    <mergeCell ref="A55:C55"/>
    <mergeCell ref="D84:D85"/>
    <mergeCell ref="A84:C84"/>
    <mergeCell ref="A85:B85"/>
    <mergeCell ref="A78:C78"/>
    <mergeCell ref="A56:C56"/>
    <mergeCell ref="A57:C57"/>
    <mergeCell ref="A59:C59"/>
    <mergeCell ref="A80:C80"/>
    <mergeCell ref="A81:C81"/>
    <mergeCell ref="A61:C61"/>
    <mergeCell ref="A65:C65"/>
    <mergeCell ref="A66:C66"/>
    <mergeCell ref="A82:C82"/>
    <mergeCell ref="D53:D82"/>
    <mergeCell ref="A62:C62"/>
    <mergeCell ref="A63:C63"/>
    <mergeCell ref="A64:C64"/>
    <mergeCell ref="A79:C79"/>
    <mergeCell ref="A74:C74"/>
    <mergeCell ref="A75:C75"/>
    <mergeCell ref="A77:C77"/>
    <mergeCell ref="A69:C69"/>
    <mergeCell ref="A70:C70"/>
    <mergeCell ref="A71:C71"/>
    <mergeCell ref="A72:C72"/>
    <mergeCell ref="A73:C73"/>
    <mergeCell ref="C13:E13"/>
    <mergeCell ref="C14:E14"/>
    <mergeCell ref="A15:E15"/>
    <mergeCell ref="A18:C18"/>
    <mergeCell ref="D18:D19"/>
    <mergeCell ref="E18:E19"/>
    <mergeCell ref="A19:B19"/>
    <mergeCell ref="A67:C67"/>
    <mergeCell ref="A68:C68"/>
    <mergeCell ref="A20:B20"/>
    <mergeCell ref="A21:C21"/>
    <mergeCell ref="A39:C39"/>
    <mergeCell ref="A40:C40"/>
    <mergeCell ref="A22:C22"/>
    <mergeCell ref="A23:C23"/>
    <mergeCell ref="A50:E50"/>
    <mergeCell ref="A47:C47"/>
    <mergeCell ref="A38:C38"/>
    <mergeCell ref="A6:E6"/>
    <mergeCell ref="A7:E7"/>
    <mergeCell ref="A8:E8"/>
    <mergeCell ref="A9:E9"/>
    <mergeCell ref="A12:E12"/>
    <mergeCell ref="D22:D34"/>
    <mergeCell ref="E22:E34"/>
    <mergeCell ref="D44:D48"/>
    <mergeCell ref="E36:E48"/>
    <mergeCell ref="D36:D43"/>
    <mergeCell ref="A41:C41"/>
    <mergeCell ref="A42:C42"/>
    <mergeCell ref="A25:C25"/>
    <mergeCell ref="A24:C24"/>
    <mergeCell ref="A45:C45"/>
    <mergeCell ref="A43:C43"/>
    <mergeCell ref="A76:C76"/>
    <mergeCell ref="A58:C58"/>
    <mergeCell ref="A27:C27"/>
    <mergeCell ref="A28:C28"/>
    <mergeCell ref="A60:C60"/>
    <mergeCell ref="A51:C51"/>
    <mergeCell ref="A52:C52"/>
    <mergeCell ref="A48:C48"/>
    <mergeCell ref="A34:C34"/>
    <mergeCell ref="A36:C36"/>
    <mergeCell ref="A37:C37"/>
    <mergeCell ref="A44:C44"/>
    <mergeCell ref="A46:C46"/>
  </mergeCells>
  <pageMargins left="0.70866141732283472" right="0" top="0" bottom="0" header="0" footer="0"/>
  <pageSetup paperSize="9" scale="94" orientation="portrait" horizontalDpi="0" verticalDpi="0" r:id="rId1"/>
  <rowBreaks count="2" manualBreakCount="2">
    <brk id="31" max="4" man="1"/>
    <brk id="4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topLeftCell="A10" zoomScale="85" zoomScaleNormal="100" zoomScaleSheetLayoutView="85" workbookViewId="0">
      <selection activeCell="E12" sqref="E12:J12"/>
    </sheetView>
  </sheetViews>
  <sheetFormatPr defaultRowHeight="15" x14ac:dyDescent="0.25"/>
  <cols>
    <col min="1" max="2" width="9.42578125" style="1" customWidth="1"/>
    <col min="3" max="4" width="10.85546875" style="1" customWidth="1"/>
    <col min="5" max="6" width="8.5703125" style="1" customWidth="1"/>
    <col min="7" max="8" width="4.42578125" style="1" customWidth="1"/>
    <col min="9" max="9" width="8.5703125" style="1" customWidth="1"/>
    <col min="10" max="10" width="12" style="1" customWidth="1"/>
    <col min="11" max="16384" width="9.140625" style="1"/>
  </cols>
  <sheetData>
    <row r="1" spans="1:10" x14ac:dyDescent="0.25">
      <c r="A1" s="1" t="s">
        <v>45</v>
      </c>
    </row>
    <row r="2" spans="1:10" ht="47.25" customHeight="1" x14ac:dyDescent="0.25">
      <c r="A2" s="124" t="s">
        <v>48</v>
      </c>
      <c r="B2" s="125"/>
      <c r="C2" s="117" t="s">
        <v>46</v>
      </c>
      <c r="D2" s="118"/>
      <c r="E2" s="101" t="s">
        <v>47</v>
      </c>
      <c r="F2" s="101"/>
      <c r="G2" s="101"/>
      <c r="H2" s="101"/>
      <c r="I2" s="101"/>
      <c r="J2" s="128" t="s">
        <v>52</v>
      </c>
    </row>
    <row r="3" spans="1:10" ht="45.75" customHeight="1" x14ac:dyDescent="0.25">
      <c r="A3" s="126"/>
      <c r="B3" s="127"/>
      <c r="C3" s="6" t="s">
        <v>49</v>
      </c>
      <c r="D3" s="6" t="s">
        <v>50</v>
      </c>
      <c r="E3" s="101" t="s">
        <v>51</v>
      </c>
      <c r="F3" s="101"/>
      <c r="G3" s="101" t="s">
        <v>50</v>
      </c>
      <c r="H3" s="101"/>
      <c r="I3" s="101"/>
      <c r="J3" s="129"/>
    </row>
    <row r="4" spans="1:10" x14ac:dyDescent="0.25">
      <c r="A4" s="114" t="s">
        <v>53</v>
      </c>
      <c r="B4" s="114"/>
      <c r="C4" s="44">
        <v>60.5</v>
      </c>
      <c r="D4" s="6">
        <v>60.5</v>
      </c>
      <c r="E4" s="101" t="s">
        <v>56</v>
      </c>
      <c r="F4" s="101"/>
      <c r="G4" s="101" t="s">
        <v>56</v>
      </c>
      <c r="H4" s="101"/>
      <c r="I4" s="101"/>
      <c r="J4" s="6"/>
    </row>
    <row r="5" spans="1:10" x14ac:dyDescent="0.25">
      <c r="A5" s="122" t="s">
        <v>54</v>
      </c>
      <c r="B5" s="122"/>
      <c r="C5" s="44">
        <v>60.5</v>
      </c>
      <c r="D5" s="41">
        <v>60.5</v>
      </c>
      <c r="E5" s="92" t="s">
        <v>56</v>
      </c>
      <c r="F5" s="92"/>
      <c r="G5" s="92" t="s">
        <v>56</v>
      </c>
      <c r="H5" s="92"/>
      <c r="I5" s="92"/>
      <c r="J5" s="2"/>
    </row>
    <row r="6" spans="1:10" ht="29.25" customHeight="1" x14ac:dyDescent="0.25">
      <c r="A6" s="122" t="s">
        <v>55</v>
      </c>
      <c r="B6" s="122"/>
      <c r="C6" s="45">
        <v>67</v>
      </c>
      <c r="D6" s="5">
        <v>62</v>
      </c>
      <c r="E6" s="130" t="s">
        <v>216</v>
      </c>
      <c r="F6" s="130"/>
      <c r="G6" s="131" t="s">
        <v>217</v>
      </c>
      <c r="H6" s="132"/>
      <c r="I6" s="133"/>
      <c r="J6" s="5" t="s">
        <v>56</v>
      </c>
    </row>
    <row r="7" spans="1:10" ht="72" customHeight="1" x14ac:dyDescent="0.25">
      <c r="A7" s="123" t="s">
        <v>57</v>
      </c>
      <c r="B7" s="123"/>
      <c r="C7" s="123"/>
      <c r="D7" s="123"/>
      <c r="E7" s="123"/>
      <c r="F7" s="123"/>
      <c r="G7" s="123"/>
      <c r="H7" s="123"/>
      <c r="I7" s="123"/>
      <c r="J7" s="123"/>
    </row>
    <row r="8" spans="1:10" x14ac:dyDescent="0.25">
      <c r="A8" s="1" t="s">
        <v>58</v>
      </c>
    </row>
    <row r="9" spans="1:10" x14ac:dyDescent="0.25">
      <c r="A9" s="92" t="s">
        <v>162</v>
      </c>
      <c r="B9" s="92"/>
      <c r="C9" s="92"/>
      <c r="D9" s="92"/>
      <c r="E9" s="92"/>
      <c r="F9" s="92"/>
      <c r="G9" s="92"/>
      <c r="H9" s="92"/>
      <c r="I9" s="92"/>
      <c r="J9" s="92"/>
    </row>
    <row r="10" spans="1:10" x14ac:dyDescent="0.25">
      <c r="A10" s="92" t="s">
        <v>59</v>
      </c>
      <c r="B10" s="92"/>
      <c r="C10" s="92"/>
      <c r="D10" s="92"/>
      <c r="E10" s="92" t="s">
        <v>60</v>
      </c>
      <c r="F10" s="92"/>
      <c r="G10" s="92"/>
      <c r="H10" s="92"/>
      <c r="I10" s="92"/>
      <c r="J10" s="92"/>
    </row>
    <row r="11" spans="1:10" ht="45.75" customHeight="1" x14ac:dyDescent="0.25">
      <c r="A11" s="119" t="s">
        <v>61</v>
      </c>
      <c r="B11" s="119"/>
      <c r="C11" s="119" t="s">
        <v>62</v>
      </c>
      <c r="D11" s="119"/>
      <c r="E11" s="134" t="s">
        <v>61</v>
      </c>
      <c r="F11" s="135"/>
      <c r="G11" s="136"/>
      <c r="H11" s="119" t="s">
        <v>62</v>
      </c>
      <c r="I11" s="119"/>
      <c r="J11" s="119"/>
    </row>
    <row r="12" spans="1:10" x14ac:dyDescent="0.25">
      <c r="A12" s="120">
        <f>ROUND(57430820/12/60.5,0)</f>
        <v>79106</v>
      </c>
      <c r="B12" s="120"/>
      <c r="C12" s="120">
        <f>ROUND(400000/12/60.5,0)</f>
        <v>551</v>
      </c>
      <c r="D12" s="120"/>
      <c r="E12" s="137">
        <f>ROUND(60864016/12/60.5,0)</f>
        <v>83835</v>
      </c>
      <c r="F12" s="137"/>
      <c r="G12" s="137"/>
      <c r="H12" s="137">
        <f>ROUND(101861.35/12/60.5,0)</f>
        <v>140</v>
      </c>
      <c r="I12" s="137"/>
      <c r="J12" s="137"/>
    </row>
    <row r="13" spans="1:10" x14ac:dyDescent="0.25">
      <c r="A13" s="1" t="s">
        <v>63</v>
      </c>
    </row>
    <row r="14" spans="1:10" ht="29.25" customHeight="1" x14ac:dyDescent="0.25">
      <c r="A14" s="121" t="s">
        <v>64</v>
      </c>
      <c r="B14" s="121"/>
      <c r="C14" s="121"/>
      <c r="D14" s="121"/>
      <c r="E14" s="121" t="s">
        <v>65</v>
      </c>
      <c r="F14" s="121"/>
      <c r="G14" s="121"/>
      <c r="H14" s="121" t="s">
        <v>66</v>
      </c>
      <c r="I14" s="121"/>
      <c r="J14" s="121"/>
    </row>
    <row r="15" spans="1:10" s="51" customFormat="1" ht="43.5" customHeight="1" x14ac:dyDescent="0.25">
      <c r="A15" s="100" t="s">
        <v>170</v>
      </c>
      <c r="B15" s="100"/>
      <c r="C15" s="100"/>
      <c r="D15" s="100"/>
      <c r="E15" s="138" t="s">
        <v>230</v>
      </c>
      <c r="F15" s="139"/>
      <c r="G15" s="140"/>
      <c r="H15" s="147"/>
      <c r="I15" s="148"/>
      <c r="J15" s="149"/>
    </row>
    <row r="16" spans="1:10" ht="44.25" customHeight="1" x14ac:dyDescent="0.25">
      <c r="A16" s="100" t="s">
        <v>163</v>
      </c>
      <c r="B16" s="100"/>
      <c r="C16" s="100"/>
      <c r="D16" s="100"/>
      <c r="E16" s="141"/>
      <c r="F16" s="142"/>
      <c r="G16" s="143"/>
      <c r="H16" s="150"/>
      <c r="I16" s="151"/>
      <c r="J16" s="152"/>
    </row>
    <row r="17" spans="1:10" ht="74.25" customHeight="1" x14ac:dyDescent="0.25">
      <c r="A17" s="100" t="s">
        <v>231</v>
      </c>
      <c r="B17" s="100"/>
      <c r="C17" s="100"/>
      <c r="D17" s="100"/>
      <c r="E17" s="141"/>
      <c r="F17" s="142"/>
      <c r="G17" s="143"/>
      <c r="H17" s="150"/>
      <c r="I17" s="151"/>
      <c r="J17" s="152"/>
    </row>
    <row r="18" spans="1:10" ht="28.5" customHeight="1" x14ac:dyDescent="0.25">
      <c r="A18" s="100" t="s">
        <v>67</v>
      </c>
      <c r="B18" s="100"/>
      <c r="C18" s="100"/>
      <c r="D18" s="100"/>
      <c r="E18" s="141"/>
      <c r="F18" s="142"/>
      <c r="G18" s="143"/>
      <c r="H18" s="150"/>
      <c r="I18" s="151"/>
      <c r="J18" s="152"/>
    </row>
    <row r="19" spans="1:10" ht="58.5" customHeight="1" x14ac:dyDescent="0.25">
      <c r="A19" s="100" t="s">
        <v>164</v>
      </c>
      <c r="B19" s="100"/>
      <c r="C19" s="100"/>
      <c r="D19" s="100"/>
      <c r="E19" s="144"/>
      <c r="F19" s="145"/>
      <c r="G19" s="146"/>
      <c r="H19" s="153"/>
      <c r="I19" s="95"/>
      <c r="J19" s="154"/>
    </row>
    <row r="20" spans="1:10" x14ac:dyDescent="0.25">
      <c r="A20" s="116"/>
      <c r="B20" s="116"/>
      <c r="C20" s="116"/>
      <c r="D20" s="116"/>
      <c r="E20" s="116"/>
      <c r="F20" s="116"/>
      <c r="G20" s="116"/>
      <c r="H20" s="116"/>
      <c r="I20" s="116"/>
      <c r="J20" s="116"/>
    </row>
    <row r="21" spans="1:10" x14ac:dyDescent="0.25">
      <c r="A21" s="116"/>
      <c r="B21" s="116"/>
      <c r="C21" s="116"/>
      <c r="D21" s="116"/>
      <c r="E21" s="116"/>
      <c r="F21" s="116"/>
      <c r="G21" s="116"/>
      <c r="H21" s="116"/>
      <c r="I21" s="116"/>
      <c r="J21" s="116"/>
    </row>
    <row r="22" spans="1:10" x14ac:dyDescent="0.25">
      <c r="A22" s="116"/>
      <c r="B22" s="116"/>
      <c r="C22" s="116"/>
      <c r="D22" s="116"/>
      <c r="E22" s="116"/>
      <c r="F22" s="116"/>
      <c r="G22" s="116"/>
      <c r="H22" s="116"/>
      <c r="I22" s="116"/>
      <c r="J22" s="116"/>
    </row>
  </sheetData>
  <mergeCells count="46">
    <mergeCell ref="A15:D15"/>
    <mergeCell ref="E15:G19"/>
    <mergeCell ref="H15:J19"/>
    <mergeCell ref="E20:G20"/>
    <mergeCell ref="E21:G21"/>
    <mergeCell ref="A19:D19"/>
    <mergeCell ref="A20:D20"/>
    <mergeCell ref="A21:D21"/>
    <mergeCell ref="E22:G22"/>
    <mergeCell ref="H14:J14"/>
    <mergeCell ref="H20:J20"/>
    <mergeCell ref="H21:J21"/>
    <mergeCell ref="H22:J22"/>
    <mergeCell ref="E14:G14"/>
    <mergeCell ref="A12:B12"/>
    <mergeCell ref="E11:G11"/>
    <mergeCell ref="E12:G12"/>
    <mergeCell ref="H11:J11"/>
    <mergeCell ref="H12:J12"/>
    <mergeCell ref="A6:B6"/>
    <mergeCell ref="G5:I5"/>
    <mergeCell ref="G6:I6"/>
    <mergeCell ref="E10:J10"/>
    <mergeCell ref="A11:B11"/>
    <mergeCell ref="A10:D10"/>
    <mergeCell ref="J2:J3"/>
    <mergeCell ref="E4:F4"/>
    <mergeCell ref="G4:I4"/>
    <mergeCell ref="E5:F5"/>
    <mergeCell ref="E6:F6"/>
    <mergeCell ref="A22:D22"/>
    <mergeCell ref="C2:D2"/>
    <mergeCell ref="C11:D11"/>
    <mergeCell ref="C12:D12"/>
    <mergeCell ref="A14:D14"/>
    <mergeCell ref="A16:D16"/>
    <mergeCell ref="A17:D17"/>
    <mergeCell ref="A18:D18"/>
    <mergeCell ref="A4:B4"/>
    <mergeCell ref="A5:B5"/>
    <mergeCell ref="A7:J7"/>
    <mergeCell ref="A9:J9"/>
    <mergeCell ref="E2:I2"/>
    <mergeCell ref="E3:F3"/>
    <mergeCell ref="G3:I3"/>
    <mergeCell ref="A2:B3"/>
  </mergeCells>
  <pageMargins left="0.70866141732283472" right="0" top="0" bottom="0" header="0" footer="0"/>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view="pageBreakPreview" zoomScale="85" zoomScaleNormal="100" zoomScaleSheetLayoutView="85" workbookViewId="0">
      <selection activeCell="A4" sqref="A4"/>
    </sheetView>
  </sheetViews>
  <sheetFormatPr defaultRowHeight="15" x14ac:dyDescent="0.25"/>
  <cols>
    <col min="1" max="1" width="92" customWidth="1"/>
    <col min="2" max="2" width="84.28515625" customWidth="1"/>
    <col min="3" max="3" width="34.42578125" customWidth="1"/>
  </cols>
  <sheetData>
    <row r="1" spans="1:3" x14ac:dyDescent="0.25">
      <c r="A1" t="s">
        <v>68</v>
      </c>
    </row>
    <row r="2" spans="1:3" ht="17.25" customHeight="1" x14ac:dyDescent="0.25">
      <c r="A2" s="58" t="s">
        <v>69</v>
      </c>
    </row>
    <row r="3" spans="1:3" ht="117" customHeight="1" x14ac:dyDescent="0.25">
      <c r="A3" s="58" t="s">
        <v>249</v>
      </c>
      <c r="B3" s="56"/>
    </row>
    <row r="4" spans="1:3" ht="18" customHeight="1" x14ac:dyDescent="0.25">
      <c r="A4" s="58" t="s">
        <v>250</v>
      </c>
      <c r="B4" s="56"/>
    </row>
    <row r="5" spans="1:3" ht="207" customHeight="1" x14ac:dyDescent="0.25">
      <c r="A5" s="58" t="s">
        <v>254</v>
      </c>
      <c r="B5" s="56"/>
    </row>
    <row r="6" spans="1:3" ht="64.5" customHeight="1" x14ac:dyDescent="0.25">
      <c r="A6" s="58" t="s">
        <v>215</v>
      </c>
      <c r="B6" s="56"/>
    </row>
    <row r="7" spans="1:3" ht="89.25" x14ac:dyDescent="0.25">
      <c r="A7" s="58" t="s">
        <v>204</v>
      </c>
      <c r="B7" s="56"/>
    </row>
    <row r="8" spans="1:3" ht="138.75" customHeight="1" x14ac:dyDescent="0.25">
      <c r="A8" s="58" t="s">
        <v>255</v>
      </c>
      <c r="B8" s="56"/>
    </row>
    <row r="9" spans="1:3" ht="128.25" customHeight="1" x14ac:dyDescent="0.25">
      <c r="A9" s="58" t="s">
        <v>256</v>
      </c>
      <c r="B9" s="56"/>
    </row>
    <row r="10" spans="1:3" ht="255.75" x14ac:dyDescent="0.25">
      <c r="A10" s="59" t="s">
        <v>257</v>
      </c>
      <c r="B10" s="56"/>
    </row>
    <row r="11" spans="1:3" ht="92.25" customHeight="1" x14ac:dyDescent="0.25">
      <c r="A11" s="59" t="s">
        <v>258</v>
      </c>
      <c r="B11" s="56"/>
    </row>
    <row r="12" spans="1:3" ht="26.25" x14ac:dyDescent="0.25">
      <c r="A12" s="59" t="s">
        <v>205</v>
      </c>
      <c r="C12" s="56"/>
    </row>
    <row r="13" spans="1:3" ht="30.75" customHeight="1" x14ac:dyDescent="0.25">
      <c r="A13" s="59" t="s">
        <v>206</v>
      </c>
      <c r="C13" s="56"/>
    </row>
    <row r="14" spans="1:3" ht="42.75" customHeight="1" x14ac:dyDescent="0.25">
      <c r="A14" s="13" t="s">
        <v>159</v>
      </c>
      <c r="B14" s="56"/>
    </row>
    <row r="15" spans="1:3" ht="15.75" x14ac:dyDescent="0.25">
      <c r="C15" s="56"/>
    </row>
    <row r="16" spans="1:3" ht="15.75" x14ac:dyDescent="0.25">
      <c r="C16" s="56"/>
    </row>
    <row r="17" spans="2:2" ht="15.75" x14ac:dyDescent="0.25">
      <c r="B17" s="57"/>
    </row>
  </sheetData>
  <pageMargins left="0.70866141732283472" right="0" top="0" bottom="0" header="0" footer="0"/>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view="pageBreakPreview" zoomScale="145" zoomScaleNormal="100" zoomScaleSheetLayoutView="145" workbookViewId="0">
      <selection activeCell="O5" sqref="O5:Q5"/>
    </sheetView>
  </sheetViews>
  <sheetFormatPr defaultRowHeight="15" x14ac:dyDescent="0.25"/>
  <cols>
    <col min="1" max="1" width="5.7109375" customWidth="1"/>
    <col min="2" max="2" width="17.140625" customWidth="1"/>
    <col min="3" max="5" width="2.140625" customWidth="1"/>
    <col min="6" max="11" width="4" customWidth="1"/>
    <col min="12" max="12" width="2.85546875" customWidth="1"/>
    <col min="13" max="13" width="4" customWidth="1"/>
    <col min="14" max="14" width="3.85546875" customWidth="1"/>
    <col min="15" max="17" width="2.85546875" customWidth="1"/>
    <col min="18" max="20" width="2.5703125" customWidth="1"/>
    <col min="21" max="21" width="21.42578125" customWidth="1"/>
    <col min="22" max="24" width="14.28515625" style="38" hidden="1" customWidth="1"/>
    <col min="25" max="25" width="11.7109375" hidden="1" customWidth="1"/>
    <col min="26" max="30" width="0" hidden="1" customWidth="1"/>
    <col min="31" max="31" width="4.140625" customWidth="1"/>
    <col min="32" max="32" width="6.140625" customWidth="1"/>
    <col min="39" max="39" width="10.5703125" bestFit="1" customWidth="1"/>
    <col min="40" max="40" width="12.85546875" bestFit="1" customWidth="1"/>
  </cols>
  <sheetData>
    <row r="1" spans="1:40" ht="36" customHeight="1" x14ac:dyDescent="0.25">
      <c r="A1" s="159" t="s">
        <v>70</v>
      </c>
      <c r="B1" s="159"/>
      <c r="C1" s="159"/>
      <c r="D1" s="159"/>
      <c r="E1" s="159"/>
      <c r="F1" s="159"/>
      <c r="G1" s="159"/>
      <c r="H1" s="159"/>
      <c r="I1" s="159"/>
      <c r="J1" s="159"/>
      <c r="K1" s="159"/>
      <c r="L1" s="159"/>
      <c r="M1" s="159"/>
      <c r="N1" s="159"/>
      <c r="O1" s="159"/>
      <c r="P1" s="159"/>
      <c r="Q1" s="159"/>
      <c r="R1" s="159"/>
      <c r="S1" s="159"/>
      <c r="T1" s="159"/>
      <c r="U1" s="159"/>
    </row>
    <row r="2" spans="1:40" s="14" customFormat="1" ht="30" customHeight="1" x14ac:dyDescent="0.25">
      <c r="A2" s="160" t="s">
        <v>71</v>
      </c>
      <c r="B2" s="160" t="s">
        <v>72</v>
      </c>
      <c r="C2" s="160" t="s">
        <v>73</v>
      </c>
      <c r="D2" s="160"/>
      <c r="E2" s="160"/>
      <c r="F2" s="160" t="s">
        <v>74</v>
      </c>
      <c r="G2" s="160"/>
      <c r="H2" s="160"/>
      <c r="I2" s="160"/>
      <c r="J2" s="160"/>
      <c r="K2" s="160"/>
      <c r="L2" s="160"/>
      <c r="M2" s="160"/>
      <c r="N2" s="160"/>
      <c r="O2" s="160"/>
      <c r="P2" s="160"/>
      <c r="Q2" s="160"/>
      <c r="R2" s="160" t="s">
        <v>75</v>
      </c>
      <c r="S2" s="160"/>
      <c r="T2" s="160"/>
      <c r="U2" s="160"/>
      <c r="V2" s="39"/>
      <c r="W2" s="39"/>
      <c r="X2" s="39"/>
    </row>
    <row r="3" spans="1:40" s="8" customFormat="1" ht="60" customHeight="1" x14ac:dyDescent="0.25">
      <c r="A3" s="160"/>
      <c r="B3" s="160"/>
      <c r="C3" s="160"/>
      <c r="D3" s="160"/>
      <c r="E3" s="160"/>
      <c r="F3" s="160" t="s">
        <v>49</v>
      </c>
      <c r="G3" s="160"/>
      <c r="H3" s="160"/>
      <c r="I3" s="160" t="s">
        <v>50</v>
      </c>
      <c r="J3" s="160"/>
      <c r="K3" s="160"/>
      <c r="L3" s="160" t="s">
        <v>76</v>
      </c>
      <c r="M3" s="160"/>
      <c r="N3" s="160"/>
      <c r="O3" s="160" t="s">
        <v>77</v>
      </c>
      <c r="P3" s="160"/>
      <c r="Q3" s="160"/>
      <c r="R3" s="160"/>
      <c r="S3" s="160"/>
      <c r="T3" s="160"/>
      <c r="U3" s="160"/>
      <c r="V3" s="40">
        <v>2015</v>
      </c>
      <c r="W3" s="40">
        <v>2016</v>
      </c>
      <c r="X3" s="40"/>
    </row>
    <row r="4" spans="1:40" s="8" customFormat="1" x14ac:dyDescent="0.25">
      <c r="A4" s="15">
        <v>1</v>
      </c>
      <c r="B4" s="15">
        <v>2</v>
      </c>
      <c r="C4" s="160">
        <v>3</v>
      </c>
      <c r="D4" s="160"/>
      <c r="E4" s="160"/>
      <c r="F4" s="160">
        <v>4</v>
      </c>
      <c r="G4" s="160"/>
      <c r="H4" s="160"/>
      <c r="I4" s="160">
        <v>5</v>
      </c>
      <c r="J4" s="160"/>
      <c r="K4" s="160"/>
      <c r="L4" s="160">
        <v>6</v>
      </c>
      <c r="M4" s="160"/>
      <c r="N4" s="160"/>
      <c r="O4" s="160">
        <v>7</v>
      </c>
      <c r="P4" s="160"/>
      <c r="Q4" s="160"/>
      <c r="R4" s="160">
        <v>8</v>
      </c>
      <c r="S4" s="160"/>
      <c r="T4" s="160"/>
      <c r="U4" s="160"/>
      <c r="V4" s="40" t="s">
        <v>160</v>
      </c>
      <c r="W4" s="40"/>
      <c r="X4" s="40"/>
    </row>
    <row r="5" spans="1:40" s="8" customFormat="1" ht="38.25" customHeight="1" x14ac:dyDescent="0.25">
      <c r="A5" s="15">
        <v>1</v>
      </c>
      <c r="B5" s="61" t="s">
        <v>79</v>
      </c>
      <c r="C5" s="160" t="s">
        <v>78</v>
      </c>
      <c r="D5" s="160"/>
      <c r="E5" s="160"/>
      <c r="F5" s="155">
        <f>131456172.84+11236043.23+324006.39</f>
        <v>143016222.45999998</v>
      </c>
      <c r="G5" s="155"/>
      <c r="H5" s="155"/>
      <c r="I5" s="155">
        <f>129192514.6+11236043.23+370669.01</f>
        <v>140799226.83999997</v>
      </c>
      <c r="J5" s="155"/>
      <c r="K5" s="155"/>
      <c r="L5" s="155">
        <f>I5-F5</f>
        <v>-2216995.6200000048</v>
      </c>
      <c r="M5" s="155"/>
      <c r="N5" s="155"/>
      <c r="O5" s="162">
        <f>L5/F5*100</f>
        <v>-1.5501707301911667</v>
      </c>
      <c r="P5" s="162"/>
      <c r="Q5" s="162"/>
      <c r="R5" s="161"/>
      <c r="S5" s="161"/>
      <c r="T5" s="161"/>
      <c r="U5" s="161"/>
      <c r="V5" s="40">
        <f>228991980.89+11323043.23+623306.03</f>
        <v>240938330.14999998</v>
      </c>
      <c r="W5" s="40">
        <f>226664888.41+11323043.23+580679.21</f>
        <v>238568610.84999999</v>
      </c>
      <c r="X5" s="35">
        <f>W5-V5</f>
        <v>-2369719.2999999821</v>
      </c>
      <c r="Y5" s="36">
        <f>X5/V5*100</f>
        <v>-0.98353769552759662</v>
      </c>
      <c r="AG5" s="155">
        <f>794676.61+226538634.23+11236043.23</f>
        <v>238569354.06999999</v>
      </c>
      <c r="AH5" s="155"/>
      <c r="AI5" s="155"/>
      <c r="AJ5" s="155">
        <f>924194.23+227654585.78+11236043.23</f>
        <v>239814823.23999998</v>
      </c>
      <c r="AK5" s="155"/>
      <c r="AL5" s="155"/>
      <c r="AM5" s="47">
        <f>AJ5-AG5</f>
        <v>1245469.1699999869</v>
      </c>
      <c r="AN5" s="8">
        <f>AM5/AG5*100</f>
        <v>0.52205748506765326</v>
      </c>
    </row>
    <row r="6" spans="1:40" s="8" customFormat="1" ht="84" customHeight="1" x14ac:dyDescent="0.25">
      <c r="A6" s="15">
        <v>2</v>
      </c>
      <c r="B6" s="82" t="s">
        <v>80</v>
      </c>
      <c r="C6" s="160" t="s">
        <v>78</v>
      </c>
      <c r="D6" s="160"/>
      <c r="E6" s="160"/>
      <c r="F6" s="161">
        <v>0</v>
      </c>
      <c r="G6" s="161"/>
      <c r="H6" s="161"/>
      <c r="I6" s="161">
        <v>0</v>
      </c>
      <c r="J6" s="161"/>
      <c r="K6" s="161"/>
      <c r="L6" s="161">
        <v>0</v>
      </c>
      <c r="M6" s="161"/>
      <c r="N6" s="161"/>
      <c r="O6" s="161">
        <v>0</v>
      </c>
      <c r="P6" s="161"/>
      <c r="Q6" s="161"/>
      <c r="R6" s="161"/>
      <c r="S6" s="161"/>
      <c r="T6" s="161"/>
      <c r="U6" s="161"/>
      <c r="V6" s="40">
        <v>49061219.18</v>
      </c>
      <c r="W6" s="40">
        <v>46331699.340000004</v>
      </c>
      <c r="X6" s="35">
        <f>W6-V6</f>
        <v>-2729519.8399999961</v>
      </c>
      <c r="Y6" s="36">
        <f>X6/V6*100</f>
        <v>-5.5634977801625762</v>
      </c>
      <c r="AG6" s="156">
        <f>46159606.16</f>
        <v>46159606.159999996</v>
      </c>
      <c r="AH6" s="156"/>
      <c r="AI6" s="157"/>
      <c r="AJ6" s="158">
        <f>46872571.71</f>
        <v>46872571.710000001</v>
      </c>
      <c r="AK6" s="156"/>
      <c r="AL6" s="156"/>
      <c r="AM6" s="47">
        <f>AJ6-AG6</f>
        <v>712965.55000000447</v>
      </c>
      <c r="AN6" s="8">
        <f>AM6/AG6*100</f>
        <v>1.5445659296327161</v>
      </c>
    </row>
    <row r="7" spans="1:40" s="8" customFormat="1" x14ac:dyDescent="0.25">
      <c r="A7" s="165" t="s">
        <v>81</v>
      </c>
      <c r="B7" s="166"/>
      <c r="C7" s="166"/>
      <c r="D7" s="166"/>
      <c r="E7" s="166"/>
      <c r="F7" s="166"/>
      <c r="G7" s="166"/>
      <c r="H7" s="166"/>
      <c r="I7" s="166"/>
      <c r="J7" s="166"/>
      <c r="K7" s="166"/>
      <c r="L7" s="166"/>
      <c r="M7" s="166"/>
      <c r="N7" s="166"/>
      <c r="O7" s="166"/>
      <c r="P7" s="166"/>
      <c r="Q7" s="166"/>
      <c r="R7" s="166"/>
      <c r="S7" s="166"/>
      <c r="T7" s="166"/>
      <c r="U7" s="167"/>
      <c r="V7" s="40"/>
      <c r="W7" s="40"/>
      <c r="X7" s="40"/>
    </row>
    <row r="8" spans="1:40" s="8" customFormat="1" ht="38.25" customHeight="1" x14ac:dyDescent="0.25">
      <c r="A8" s="168" t="s">
        <v>82</v>
      </c>
      <c r="B8" s="169"/>
      <c r="C8" s="160" t="s">
        <v>78</v>
      </c>
      <c r="D8" s="160"/>
      <c r="E8" s="160"/>
      <c r="F8" s="161">
        <v>0</v>
      </c>
      <c r="G8" s="161"/>
      <c r="H8" s="161"/>
      <c r="I8" s="161">
        <v>0</v>
      </c>
      <c r="J8" s="161"/>
      <c r="K8" s="161"/>
      <c r="L8" s="161">
        <v>0</v>
      </c>
      <c r="M8" s="161"/>
      <c r="N8" s="161"/>
      <c r="O8" s="161">
        <v>0</v>
      </c>
      <c r="P8" s="161"/>
      <c r="Q8" s="161"/>
      <c r="R8" s="161"/>
      <c r="S8" s="161"/>
      <c r="T8" s="161"/>
      <c r="U8" s="161"/>
      <c r="V8" s="40"/>
      <c r="W8" s="40"/>
      <c r="X8" s="40"/>
    </row>
    <row r="9" spans="1:40" s="8" customFormat="1" ht="36.75" customHeight="1" x14ac:dyDescent="0.25">
      <c r="A9" s="168" t="s">
        <v>83</v>
      </c>
      <c r="B9" s="169"/>
      <c r="C9" s="160" t="s">
        <v>78</v>
      </c>
      <c r="D9" s="160"/>
      <c r="E9" s="160"/>
      <c r="F9" s="161">
        <v>0</v>
      </c>
      <c r="G9" s="161"/>
      <c r="H9" s="161"/>
      <c r="I9" s="161">
        <v>0</v>
      </c>
      <c r="J9" s="161"/>
      <c r="K9" s="161"/>
      <c r="L9" s="161">
        <v>0</v>
      </c>
      <c r="M9" s="161"/>
      <c r="N9" s="161"/>
      <c r="O9" s="161">
        <v>0</v>
      </c>
      <c r="P9" s="161"/>
      <c r="Q9" s="161"/>
      <c r="R9" s="161"/>
      <c r="S9" s="161"/>
      <c r="T9" s="161"/>
      <c r="U9" s="161"/>
      <c r="V9" s="40"/>
      <c r="W9" s="40"/>
      <c r="X9" s="40"/>
    </row>
    <row r="10" spans="1:40" s="8" customFormat="1" ht="234.75" customHeight="1" x14ac:dyDescent="0.25">
      <c r="A10" s="80">
        <v>3</v>
      </c>
      <c r="B10" s="81" t="s">
        <v>84</v>
      </c>
      <c r="C10" s="160" t="s">
        <v>78</v>
      </c>
      <c r="D10" s="160"/>
      <c r="E10" s="160"/>
      <c r="F10" s="164">
        <v>470925.14</v>
      </c>
      <c r="G10" s="164"/>
      <c r="H10" s="164"/>
      <c r="I10" s="164">
        <f>1538.34+95137.8+317637.35</f>
        <v>414313.49</v>
      </c>
      <c r="J10" s="164"/>
      <c r="K10" s="164"/>
      <c r="L10" s="163">
        <f>I10-F10</f>
        <v>-56611.650000000023</v>
      </c>
      <c r="M10" s="163"/>
      <c r="N10" s="163"/>
      <c r="O10" s="162">
        <f>L10/I10*100</f>
        <v>-13.663964936309467</v>
      </c>
      <c r="P10" s="162"/>
      <c r="Q10" s="162"/>
      <c r="R10" s="170" t="s">
        <v>251</v>
      </c>
      <c r="S10" s="171"/>
      <c r="T10" s="171"/>
      <c r="U10" s="172"/>
      <c r="V10" s="40"/>
      <c r="W10" s="40"/>
      <c r="X10" s="40"/>
    </row>
    <row r="11" spans="1:40" s="8" customFormat="1" x14ac:dyDescent="0.25">
      <c r="A11" s="165" t="s">
        <v>85</v>
      </c>
      <c r="B11" s="166"/>
      <c r="C11" s="166"/>
      <c r="D11" s="166"/>
      <c r="E11" s="166"/>
      <c r="F11" s="166"/>
      <c r="G11" s="166"/>
      <c r="H11" s="166"/>
      <c r="I11" s="166"/>
      <c r="J11" s="166"/>
      <c r="K11" s="166"/>
      <c r="L11" s="166"/>
      <c r="M11" s="166"/>
      <c r="N11" s="166"/>
      <c r="O11" s="166"/>
      <c r="P11" s="166"/>
      <c r="Q11" s="166"/>
      <c r="R11" s="166"/>
      <c r="S11" s="166"/>
      <c r="T11" s="166"/>
      <c r="U11" s="167"/>
      <c r="V11" s="40"/>
      <c r="W11" s="40"/>
      <c r="X11" s="40"/>
    </row>
    <row r="12" spans="1:40" s="8" customFormat="1" ht="29.25" customHeight="1" x14ac:dyDescent="0.25">
      <c r="A12" s="165" t="s">
        <v>86</v>
      </c>
      <c r="B12" s="167"/>
      <c r="C12" s="160" t="s">
        <v>78</v>
      </c>
      <c r="D12" s="160"/>
      <c r="E12" s="160"/>
      <c r="F12" s="161">
        <v>0</v>
      </c>
      <c r="G12" s="161"/>
      <c r="H12" s="161"/>
      <c r="I12" s="161">
        <v>0</v>
      </c>
      <c r="J12" s="161"/>
      <c r="K12" s="161"/>
      <c r="L12" s="161">
        <v>0</v>
      </c>
      <c r="M12" s="161"/>
      <c r="N12" s="161"/>
      <c r="O12" s="161">
        <v>0</v>
      </c>
      <c r="P12" s="161"/>
      <c r="Q12" s="161"/>
      <c r="R12" s="161"/>
      <c r="S12" s="161"/>
      <c r="T12" s="161"/>
      <c r="U12" s="161"/>
      <c r="V12" s="40"/>
      <c r="W12" s="40"/>
      <c r="X12" s="40"/>
    </row>
    <row r="13" spans="1:40" s="8" customFormat="1" ht="137.25" customHeight="1" x14ac:dyDescent="0.25">
      <c r="A13" s="80">
        <v>4</v>
      </c>
      <c r="B13" s="81" t="s">
        <v>87</v>
      </c>
      <c r="C13" s="160" t="s">
        <v>78</v>
      </c>
      <c r="D13" s="160"/>
      <c r="E13" s="160"/>
      <c r="F13" s="164">
        <v>283060.44</v>
      </c>
      <c r="G13" s="164"/>
      <c r="H13" s="164"/>
      <c r="I13" s="164">
        <f>23550.14+280+13829.53+157067.44</f>
        <v>194727.11</v>
      </c>
      <c r="J13" s="164"/>
      <c r="K13" s="164"/>
      <c r="L13" s="163">
        <f>I13-F13</f>
        <v>-88333.330000000016</v>
      </c>
      <c r="M13" s="163"/>
      <c r="N13" s="163"/>
      <c r="O13" s="162">
        <f>L13/I13*100</f>
        <v>-45.362625676517268</v>
      </c>
      <c r="P13" s="162"/>
      <c r="Q13" s="162"/>
      <c r="R13" s="173" t="s">
        <v>252</v>
      </c>
      <c r="S13" s="173"/>
      <c r="T13" s="173"/>
      <c r="U13" s="173"/>
      <c r="V13" s="40"/>
      <c r="W13" s="40"/>
      <c r="X13" s="40"/>
    </row>
    <row r="14" spans="1:40" s="8" customFormat="1" x14ac:dyDescent="0.25">
      <c r="A14" s="165" t="s">
        <v>85</v>
      </c>
      <c r="B14" s="166"/>
      <c r="C14" s="166"/>
      <c r="D14" s="166"/>
      <c r="E14" s="166"/>
      <c r="F14" s="166"/>
      <c r="G14" s="166"/>
      <c r="H14" s="166"/>
      <c r="I14" s="166"/>
      <c r="J14" s="166"/>
      <c r="K14" s="166"/>
      <c r="L14" s="166"/>
      <c r="M14" s="166"/>
      <c r="N14" s="166"/>
      <c r="O14" s="166"/>
      <c r="P14" s="166"/>
      <c r="Q14" s="166"/>
      <c r="R14" s="166"/>
      <c r="S14" s="166"/>
      <c r="T14" s="166"/>
      <c r="U14" s="167"/>
      <c r="V14" s="40"/>
      <c r="W14" s="40"/>
      <c r="X14" s="40"/>
    </row>
    <row r="15" spans="1:40" s="8" customFormat="1" ht="30.75" customHeight="1" x14ac:dyDescent="0.25">
      <c r="A15" s="165" t="s">
        <v>88</v>
      </c>
      <c r="B15" s="167"/>
      <c r="C15" s="160" t="s">
        <v>78</v>
      </c>
      <c r="D15" s="160"/>
      <c r="E15" s="160"/>
      <c r="F15" s="161">
        <v>0</v>
      </c>
      <c r="G15" s="161"/>
      <c r="H15" s="161"/>
      <c r="I15" s="161">
        <v>0</v>
      </c>
      <c r="J15" s="161"/>
      <c r="K15" s="161"/>
      <c r="L15" s="161">
        <v>0</v>
      </c>
      <c r="M15" s="161"/>
      <c r="N15" s="161"/>
      <c r="O15" s="161">
        <v>0</v>
      </c>
      <c r="P15" s="161"/>
      <c r="Q15" s="161"/>
      <c r="R15" s="161"/>
      <c r="S15" s="161"/>
      <c r="T15" s="161"/>
      <c r="U15" s="161"/>
      <c r="V15" s="40"/>
      <c r="W15" s="40"/>
      <c r="X15" s="40"/>
    </row>
    <row r="16" spans="1:40" s="8" customFormat="1" ht="30" x14ac:dyDescent="0.25">
      <c r="A16" s="15">
        <v>5</v>
      </c>
      <c r="B16" s="16" t="s">
        <v>89</v>
      </c>
      <c r="C16" s="160" t="s">
        <v>78</v>
      </c>
      <c r="D16" s="160"/>
      <c r="E16" s="160"/>
      <c r="F16" s="163">
        <v>148919457.09999999</v>
      </c>
      <c r="G16" s="163"/>
      <c r="H16" s="163"/>
      <c r="I16" s="163">
        <v>141400275.80000001</v>
      </c>
      <c r="J16" s="163"/>
      <c r="K16" s="163"/>
      <c r="L16" s="163">
        <f>I16-F16</f>
        <v>-7519181.2999999821</v>
      </c>
      <c r="M16" s="163"/>
      <c r="N16" s="163"/>
      <c r="O16" s="164">
        <f>L16/F16*100</f>
        <v>-5.0491597581844676</v>
      </c>
      <c r="P16" s="164"/>
      <c r="Q16" s="164"/>
      <c r="R16" s="161"/>
      <c r="S16" s="161"/>
      <c r="T16" s="161"/>
      <c r="U16" s="161"/>
      <c r="V16" s="40"/>
      <c r="W16" s="40"/>
      <c r="X16" s="40"/>
    </row>
  </sheetData>
  <mergeCells count="81">
    <mergeCell ref="A9:B9"/>
    <mergeCell ref="R16:U16"/>
    <mergeCell ref="R10:U10"/>
    <mergeCell ref="R12:U12"/>
    <mergeCell ref="R13:U13"/>
    <mergeCell ref="R15:U15"/>
    <mergeCell ref="A11:U11"/>
    <mergeCell ref="A12:B12"/>
    <mergeCell ref="A14:U14"/>
    <mergeCell ref="A15:B15"/>
    <mergeCell ref="R9:U9"/>
    <mergeCell ref="O15:Q15"/>
    <mergeCell ref="O16:Q16"/>
    <mergeCell ref="O9:Q9"/>
    <mergeCell ref="O10:Q10"/>
    <mergeCell ref="O12:Q12"/>
    <mergeCell ref="B2:B3"/>
    <mergeCell ref="A2:A3"/>
    <mergeCell ref="C2:E3"/>
    <mergeCell ref="R2:U3"/>
    <mergeCell ref="O3:Q3"/>
    <mergeCell ref="L3:N3"/>
    <mergeCell ref="O8:Q8"/>
    <mergeCell ref="A7:U7"/>
    <mergeCell ref="A8:B8"/>
    <mergeCell ref="R4:U4"/>
    <mergeCell ref="R5:U5"/>
    <mergeCell ref="R6:U6"/>
    <mergeCell ref="R8:U8"/>
    <mergeCell ref="L4:N4"/>
    <mergeCell ref="L5:N5"/>
    <mergeCell ref="L6:N6"/>
    <mergeCell ref="L8:N8"/>
    <mergeCell ref="F8:H8"/>
    <mergeCell ref="C8:E8"/>
    <mergeCell ref="O13:Q13"/>
    <mergeCell ref="L12:N12"/>
    <mergeCell ref="L13:N13"/>
    <mergeCell ref="L15:N15"/>
    <mergeCell ref="L16:N16"/>
    <mergeCell ref="L9:N9"/>
    <mergeCell ref="L10:N10"/>
    <mergeCell ref="I12:K12"/>
    <mergeCell ref="I13:K13"/>
    <mergeCell ref="I15:K15"/>
    <mergeCell ref="I16:K16"/>
    <mergeCell ref="I3:K3"/>
    <mergeCell ref="I4:K4"/>
    <mergeCell ref="I5:K5"/>
    <mergeCell ref="I6:K6"/>
    <mergeCell ref="I8:K8"/>
    <mergeCell ref="I9:K9"/>
    <mergeCell ref="I10:K10"/>
    <mergeCell ref="F9:H9"/>
    <mergeCell ref="C15:E15"/>
    <mergeCell ref="C16:E16"/>
    <mergeCell ref="C9:E9"/>
    <mergeCell ref="C10:E10"/>
    <mergeCell ref="C12:E12"/>
    <mergeCell ref="C13:E13"/>
    <mergeCell ref="F16:H16"/>
    <mergeCell ref="F10:H10"/>
    <mergeCell ref="F12:H12"/>
    <mergeCell ref="F13:H13"/>
    <mergeCell ref="F15:H15"/>
    <mergeCell ref="AG5:AI5"/>
    <mergeCell ref="AJ5:AL5"/>
    <mergeCell ref="AG6:AI6"/>
    <mergeCell ref="AJ6:AL6"/>
    <mergeCell ref="A1:U1"/>
    <mergeCell ref="F3:H3"/>
    <mergeCell ref="F4:H4"/>
    <mergeCell ref="F5:H5"/>
    <mergeCell ref="F6:H6"/>
    <mergeCell ref="C4:E4"/>
    <mergeCell ref="C5:E5"/>
    <mergeCell ref="C6:E6"/>
    <mergeCell ref="O4:Q4"/>
    <mergeCell ref="O5:Q5"/>
    <mergeCell ref="O6:Q6"/>
    <mergeCell ref="F2:Q2"/>
  </mergeCells>
  <pageMargins left="0.70866141732283472" right="0" top="0" bottom="0" header="0" footer="0"/>
  <pageSetup paperSize="9" scale="93"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BreakPreview" zoomScaleNormal="100" zoomScaleSheetLayoutView="100" workbookViewId="0">
      <selection activeCell="A33" sqref="A33"/>
    </sheetView>
  </sheetViews>
  <sheetFormatPr defaultRowHeight="15" x14ac:dyDescent="0.25"/>
  <cols>
    <col min="1" max="1" width="44.42578125" style="69" customWidth="1"/>
    <col min="2" max="5" width="12.42578125" style="69" customWidth="1"/>
    <col min="6" max="8" width="4" style="69" customWidth="1"/>
    <col min="9" max="16384" width="9.140625" style="69"/>
  </cols>
  <sheetData>
    <row r="1" spans="1:5" s="85" customFormat="1" ht="86.25" customHeight="1" x14ac:dyDescent="0.25">
      <c r="A1" s="93" t="s">
        <v>91</v>
      </c>
      <c r="B1" s="93"/>
      <c r="C1" s="93"/>
      <c r="D1" s="93"/>
      <c r="E1" s="93"/>
    </row>
    <row r="2" spans="1:5" ht="33.75" customHeight="1" x14ac:dyDescent="0.25">
      <c r="A2" s="66" t="s">
        <v>25</v>
      </c>
      <c r="B2" s="70" t="s">
        <v>90</v>
      </c>
      <c r="C2" s="70" t="s">
        <v>90</v>
      </c>
      <c r="D2" s="70" t="s">
        <v>90</v>
      </c>
      <c r="E2" s="70" t="s">
        <v>90</v>
      </c>
    </row>
    <row r="3" spans="1:5" x14ac:dyDescent="0.25">
      <c r="A3" s="67">
        <v>1</v>
      </c>
      <c r="B3" s="67" t="s">
        <v>232</v>
      </c>
      <c r="C3" s="67" t="s">
        <v>234</v>
      </c>
      <c r="D3" s="67" t="s">
        <v>233</v>
      </c>
      <c r="E3" s="67" t="s">
        <v>228</v>
      </c>
    </row>
    <row r="4" spans="1:5" s="83" customFormat="1" ht="45" customHeight="1" x14ac:dyDescent="0.25">
      <c r="A4" s="72" t="s">
        <v>152</v>
      </c>
      <c r="B4" s="183" t="s">
        <v>218</v>
      </c>
      <c r="C4" s="184"/>
      <c r="D4" s="184"/>
      <c r="E4" s="185"/>
    </row>
    <row r="5" spans="1:5" s="83" customFormat="1" ht="30" x14ac:dyDescent="0.25">
      <c r="A5" s="68" t="s">
        <v>161</v>
      </c>
      <c r="B5" s="183" t="s">
        <v>235</v>
      </c>
      <c r="C5" s="185"/>
      <c r="D5" s="183" t="s">
        <v>219</v>
      </c>
      <c r="E5" s="185"/>
    </row>
    <row r="6" spans="1:5" s="83" customFormat="1" x14ac:dyDescent="0.25">
      <c r="A6" s="68" t="s">
        <v>28</v>
      </c>
      <c r="B6" s="183">
        <v>500</v>
      </c>
      <c r="C6" s="184"/>
      <c r="D6" s="184"/>
      <c r="E6" s="185"/>
    </row>
    <row r="7" spans="1:5" s="83" customFormat="1" x14ac:dyDescent="0.25">
      <c r="A7" s="68" t="s">
        <v>29</v>
      </c>
      <c r="B7" s="183">
        <v>500</v>
      </c>
      <c r="C7" s="184"/>
      <c r="D7" s="184"/>
      <c r="E7" s="185"/>
    </row>
    <row r="8" spans="1:5" s="83" customFormat="1" x14ac:dyDescent="0.25">
      <c r="A8" s="68" t="s">
        <v>165</v>
      </c>
      <c r="B8" s="183">
        <v>10</v>
      </c>
      <c r="C8" s="184"/>
      <c r="D8" s="184"/>
      <c r="E8" s="185"/>
    </row>
    <row r="9" spans="1:5" s="83" customFormat="1" ht="29.25" customHeight="1" x14ac:dyDescent="0.25">
      <c r="A9" s="68" t="s">
        <v>153</v>
      </c>
      <c r="B9" s="183" t="s">
        <v>236</v>
      </c>
      <c r="C9" s="185"/>
      <c r="D9" s="183" t="s">
        <v>220</v>
      </c>
      <c r="E9" s="185"/>
    </row>
    <row r="10" spans="1:5" s="83" customFormat="1" ht="30" x14ac:dyDescent="0.25">
      <c r="A10" s="68" t="s">
        <v>166</v>
      </c>
      <c r="B10" s="183" t="s">
        <v>221</v>
      </c>
      <c r="C10" s="184"/>
      <c r="D10" s="184"/>
      <c r="E10" s="185"/>
    </row>
    <row r="11" spans="1:5" s="83" customFormat="1" ht="30" x14ac:dyDescent="0.25">
      <c r="A11" s="68" t="s">
        <v>171</v>
      </c>
      <c r="B11" s="183" t="s">
        <v>237</v>
      </c>
      <c r="C11" s="185"/>
      <c r="D11" s="183" t="s">
        <v>221</v>
      </c>
      <c r="E11" s="185"/>
    </row>
    <row r="12" spans="1:5" s="83" customFormat="1" ht="30" x14ac:dyDescent="0.25">
      <c r="A12" s="68" t="s">
        <v>172</v>
      </c>
      <c r="B12" s="78">
        <v>13000</v>
      </c>
      <c r="C12" s="84" t="s">
        <v>56</v>
      </c>
      <c r="D12" s="84" t="s">
        <v>56</v>
      </c>
      <c r="E12" s="84" t="s">
        <v>56</v>
      </c>
    </row>
    <row r="13" spans="1:5" s="83" customFormat="1" x14ac:dyDescent="0.25">
      <c r="A13" s="68" t="s">
        <v>227</v>
      </c>
      <c r="B13" s="84"/>
      <c r="C13" s="84"/>
      <c r="D13" s="84"/>
      <c r="E13" s="84"/>
    </row>
    <row r="14" spans="1:5" s="83" customFormat="1" ht="15.75" customHeight="1" x14ac:dyDescent="0.25">
      <c r="A14" s="68" t="s">
        <v>224</v>
      </c>
      <c r="B14" s="84" t="s">
        <v>56</v>
      </c>
      <c r="C14" s="180">
        <v>7000</v>
      </c>
      <c r="D14" s="181"/>
      <c r="E14" s="182"/>
    </row>
    <row r="15" spans="1:5" s="83" customFormat="1" x14ac:dyDescent="0.25">
      <c r="A15" s="68" t="s">
        <v>225</v>
      </c>
      <c r="B15" s="84" t="s">
        <v>56</v>
      </c>
      <c r="C15" s="180">
        <v>13000</v>
      </c>
      <c r="D15" s="181"/>
      <c r="E15" s="182"/>
    </row>
    <row r="16" spans="1:5" s="83" customFormat="1" x14ac:dyDescent="0.25">
      <c r="A16" s="68" t="s">
        <v>226</v>
      </c>
      <c r="B16" s="84" t="s">
        <v>56</v>
      </c>
      <c r="C16" s="78">
        <v>15000</v>
      </c>
      <c r="D16" s="180">
        <v>20000</v>
      </c>
      <c r="E16" s="182"/>
    </row>
    <row r="17" spans="1:5" s="83" customFormat="1" x14ac:dyDescent="0.25">
      <c r="A17" s="68" t="s">
        <v>30</v>
      </c>
      <c r="B17" s="180">
        <v>4000</v>
      </c>
      <c r="C17" s="181"/>
      <c r="D17" s="181"/>
      <c r="E17" s="182"/>
    </row>
    <row r="18" spans="1:5" s="83" customFormat="1" x14ac:dyDescent="0.25">
      <c r="A18" s="68" t="s">
        <v>31</v>
      </c>
      <c r="B18" s="180">
        <v>4000</v>
      </c>
      <c r="C18" s="181"/>
      <c r="D18" s="181"/>
      <c r="E18" s="182"/>
    </row>
    <row r="19" spans="1:5" s="83" customFormat="1" x14ac:dyDescent="0.25">
      <c r="A19" s="68" t="s">
        <v>242</v>
      </c>
      <c r="B19" s="180">
        <v>2000</v>
      </c>
      <c r="C19" s="181"/>
      <c r="D19" s="181"/>
      <c r="E19" s="182"/>
    </row>
    <row r="20" spans="1:5" s="83" customFormat="1" x14ac:dyDescent="0.25">
      <c r="A20" s="68" t="s">
        <v>238</v>
      </c>
      <c r="B20" s="180">
        <v>4000</v>
      </c>
      <c r="C20" s="181"/>
      <c r="D20" s="181"/>
      <c r="E20" s="182"/>
    </row>
    <row r="21" spans="1:5" s="83" customFormat="1" x14ac:dyDescent="0.25">
      <c r="A21" s="68" t="s">
        <v>239</v>
      </c>
      <c r="B21" s="180">
        <v>2000</v>
      </c>
      <c r="C21" s="181"/>
      <c r="D21" s="181"/>
      <c r="E21" s="182"/>
    </row>
    <row r="22" spans="1:5" s="83" customFormat="1" x14ac:dyDescent="0.25">
      <c r="A22" s="68" t="s">
        <v>240</v>
      </c>
      <c r="B22" s="180">
        <v>4000</v>
      </c>
      <c r="C22" s="181"/>
      <c r="D22" s="181"/>
      <c r="E22" s="182"/>
    </row>
    <row r="23" spans="1:5" s="83" customFormat="1" x14ac:dyDescent="0.25">
      <c r="A23" s="68" t="s">
        <v>241</v>
      </c>
      <c r="B23" s="180">
        <v>3000</v>
      </c>
      <c r="C23" s="181"/>
      <c r="D23" s="181"/>
      <c r="E23" s="182"/>
    </row>
    <row r="24" spans="1:5" s="83" customFormat="1" x14ac:dyDescent="0.25">
      <c r="A24" s="68" t="s">
        <v>243</v>
      </c>
      <c r="B24" s="180">
        <v>3000</v>
      </c>
      <c r="C24" s="181"/>
      <c r="D24" s="181"/>
      <c r="E24" s="182"/>
    </row>
    <row r="25" spans="1:5" s="83" customFormat="1" x14ac:dyDescent="0.25">
      <c r="A25" s="68" t="s">
        <v>244</v>
      </c>
      <c r="B25" s="180">
        <v>7000</v>
      </c>
      <c r="C25" s="181"/>
      <c r="D25" s="181"/>
      <c r="E25" s="182"/>
    </row>
    <row r="26" spans="1:5" s="83" customFormat="1" ht="30" x14ac:dyDescent="0.25">
      <c r="A26" s="68" t="s">
        <v>245</v>
      </c>
      <c r="B26" s="180">
        <v>2000</v>
      </c>
      <c r="C26" s="181"/>
      <c r="D26" s="181"/>
      <c r="E26" s="182"/>
    </row>
    <row r="27" spans="1:5" s="83" customFormat="1" x14ac:dyDescent="0.25">
      <c r="A27" s="68" t="s">
        <v>246</v>
      </c>
      <c r="B27" s="180">
        <v>2000</v>
      </c>
      <c r="C27" s="181"/>
      <c r="D27" s="181"/>
      <c r="E27" s="182"/>
    </row>
    <row r="28" spans="1:5" s="83" customFormat="1" ht="17.25" customHeight="1" x14ac:dyDescent="0.25">
      <c r="A28" s="68" t="s">
        <v>155</v>
      </c>
      <c r="B28" s="183" t="s">
        <v>156</v>
      </c>
      <c r="C28" s="184"/>
      <c r="D28" s="184"/>
      <c r="E28" s="185"/>
    </row>
    <row r="29" spans="1:5" s="83" customFormat="1" ht="36.75" customHeight="1" x14ac:dyDescent="0.25">
      <c r="A29" s="71" t="s">
        <v>37</v>
      </c>
      <c r="B29" s="186" t="s">
        <v>175</v>
      </c>
      <c r="C29" s="187"/>
      <c r="D29" s="187"/>
      <c r="E29" s="188"/>
    </row>
    <row r="30" spans="1:5" s="83" customFormat="1" ht="30" x14ac:dyDescent="0.25">
      <c r="A30" s="68" t="s">
        <v>247</v>
      </c>
      <c r="B30" s="183">
        <v>200</v>
      </c>
      <c r="C30" s="185"/>
      <c r="D30" s="183">
        <v>300</v>
      </c>
      <c r="E30" s="185"/>
    </row>
    <row r="31" spans="1:5" s="83" customFormat="1" ht="30" x14ac:dyDescent="0.25">
      <c r="A31" s="68" t="s">
        <v>248</v>
      </c>
      <c r="B31" s="183">
        <v>250</v>
      </c>
      <c r="C31" s="185"/>
      <c r="D31" s="183">
        <v>350</v>
      </c>
      <c r="E31" s="185"/>
    </row>
    <row r="32" spans="1:5" s="83" customFormat="1" ht="16.5" customHeight="1" x14ac:dyDescent="0.25">
      <c r="A32" s="68" t="s">
        <v>168</v>
      </c>
      <c r="B32" s="174" t="s">
        <v>167</v>
      </c>
      <c r="C32" s="175"/>
      <c r="D32" s="175"/>
      <c r="E32" s="176"/>
    </row>
    <row r="33" spans="1:5" s="83" customFormat="1" ht="18" customHeight="1" x14ac:dyDescent="0.25">
      <c r="A33" s="79" t="s">
        <v>222</v>
      </c>
      <c r="B33" s="84" t="s">
        <v>56</v>
      </c>
      <c r="C33" s="177">
        <v>1500</v>
      </c>
      <c r="D33" s="178"/>
      <c r="E33" s="179"/>
    </row>
    <row r="34" spans="1:5" s="83" customFormat="1" ht="17.25" customHeight="1" x14ac:dyDescent="0.25">
      <c r="A34" s="68" t="s">
        <v>223</v>
      </c>
      <c r="B34" s="84" t="s">
        <v>56</v>
      </c>
      <c r="C34" s="84" t="s">
        <v>56</v>
      </c>
      <c r="D34" s="84" t="s">
        <v>56</v>
      </c>
      <c r="E34" s="70">
        <v>3000</v>
      </c>
    </row>
  </sheetData>
  <mergeCells count="34">
    <mergeCell ref="A1:E1"/>
    <mergeCell ref="B29:E29"/>
    <mergeCell ref="B4:E4"/>
    <mergeCell ref="B5:C5"/>
    <mergeCell ref="D5:E5"/>
    <mergeCell ref="B6:E6"/>
    <mergeCell ref="B7:E7"/>
    <mergeCell ref="B8:E8"/>
    <mergeCell ref="B9:C9"/>
    <mergeCell ref="D9:E9"/>
    <mergeCell ref="B10:E10"/>
    <mergeCell ref="B11:C11"/>
    <mergeCell ref="D11:E11"/>
    <mergeCell ref="C14:E14"/>
    <mergeCell ref="C15:E15"/>
    <mergeCell ref="D16:E16"/>
    <mergeCell ref="B17:E17"/>
    <mergeCell ref="B18:E18"/>
    <mergeCell ref="B19:E19"/>
    <mergeCell ref="B20:E20"/>
    <mergeCell ref="B21:E21"/>
    <mergeCell ref="B22:E22"/>
    <mergeCell ref="B23:E23"/>
    <mergeCell ref="B24:E24"/>
    <mergeCell ref="B25:E25"/>
    <mergeCell ref="B26:E26"/>
    <mergeCell ref="B32:E32"/>
    <mergeCell ref="C33:E33"/>
    <mergeCell ref="B27:E27"/>
    <mergeCell ref="B28:E28"/>
    <mergeCell ref="B30:C30"/>
    <mergeCell ref="D30:E30"/>
    <mergeCell ref="B31:C31"/>
    <mergeCell ref="D31:E31"/>
  </mergeCells>
  <pageMargins left="0.70866141732283472" right="0" top="0" bottom="0" header="0" footer="0"/>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topLeftCell="A3" zoomScale="115" zoomScaleNormal="100" zoomScaleSheetLayoutView="115" workbookViewId="0">
      <selection activeCell="M10" sqref="L10:M10"/>
    </sheetView>
  </sheetViews>
  <sheetFormatPr defaultRowHeight="15" x14ac:dyDescent="0.25"/>
  <cols>
    <col min="1" max="1" width="14.7109375" customWidth="1"/>
    <col min="2" max="3" width="6.42578125" customWidth="1"/>
    <col min="4" max="5" width="5.28515625" customWidth="1"/>
    <col min="6" max="7" width="6.42578125" customWidth="1"/>
    <col min="8" max="9" width="5.5703125" customWidth="1"/>
    <col min="10" max="11" width="5" customWidth="1"/>
    <col min="12" max="13" width="8.42578125" customWidth="1"/>
  </cols>
  <sheetData>
    <row r="1" spans="1:13" ht="47.25" customHeight="1" x14ac:dyDescent="0.25">
      <c r="A1" s="190" t="s">
        <v>92</v>
      </c>
      <c r="B1" s="190"/>
      <c r="C1" s="190"/>
      <c r="D1" s="190"/>
      <c r="E1" s="190"/>
      <c r="F1" s="190"/>
      <c r="G1" s="190"/>
      <c r="H1" s="190"/>
      <c r="I1" s="190"/>
      <c r="J1" s="190"/>
      <c r="K1" s="190"/>
      <c r="L1" s="190"/>
      <c r="M1" s="190"/>
    </row>
    <row r="2" spans="1:13" s="17" customFormat="1" ht="59.25" customHeight="1" x14ac:dyDescent="0.25">
      <c r="A2" s="189" t="s">
        <v>93</v>
      </c>
      <c r="B2" s="189" t="s">
        <v>94</v>
      </c>
      <c r="C2" s="189"/>
      <c r="D2" s="189"/>
      <c r="E2" s="189"/>
      <c r="F2" s="189"/>
      <c r="G2" s="189"/>
      <c r="H2" s="189" t="s">
        <v>95</v>
      </c>
      <c r="I2" s="189"/>
      <c r="J2" s="189"/>
      <c r="K2" s="189"/>
      <c r="L2" s="189" t="s">
        <v>96</v>
      </c>
      <c r="M2" s="189"/>
    </row>
    <row r="3" spans="1:13" s="17" customFormat="1" ht="29.25" customHeight="1" x14ac:dyDescent="0.25">
      <c r="A3" s="189"/>
      <c r="B3" s="189" t="s">
        <v>97</v>
      </c>
      <c r="C3" s="189"/>
      <c r="D3" s="189" t="s">
        <v>98</v>
      </c>
      <c r="E3" s="189"/>
      <c r="F3" s="189" t="s">
        <v>99</v>
      </c>
      <c r="G3" s="189"/>
      <c r="H3" s="189" t="s">
        <v>98</v>
      </c>
      <c r="I3" s="189"/>
      <c r="J3" s="189" t="s">
        <v>99</v>
      </c>
      <c r="K3" s="189"/>
      <c r="L3" s="189"/>
      <c r="M3" s="189"/>
    </row>
    <row r="4" spans="1:13" s="17" customFormat="1" x14ac:dyDescent="0.25">
      <c r="A4" s="189"/>
      <c r="B4" s="18">
        <v>2019</v>
      </c>
      <c r="C4" s="18">
        <v>2020</v>
      </c>
      <c r="D4" s="53">
        <v>2019</v>
      </c>
      <c r="E4" s="53">
        <v>2020</v>
      </c>
      <c r="F4" s="53">
        <v>2019</v>
      </c>
      <c r="G4" s="53">
        <v>2020</v>
      </c>
      <c r="H4" s="53">
        <v>2019</v>
      </c>
      <c r="I4" s="53">
        <v>2020</v>
      </c>
      <c r="J4" s="53">
        <v>2019</v>
      </c>
      <c r="K4" s="53">
        <v>2020</v>
      </c>
      <c r="L4" s="53">
        <v>2019</v>
      </c>
      <c r="M4" s="53">
        <v>2020</v>
      </c>
    </row>
    <row r="5" spans="1:13" x14ac:dyDescent="0.25">
      <c r="A5" s="19">
        <v>1</v>
      </c>
      <c r="B5" s="19">
        <v>2</v>
      </c>
      <c r="C5" s="19">
        <v>3</v>
      </c>
      <c r="D5" s="19">
        <v>4</v>
      </c>
      <c r="E5" s="19">
        <v>5</v>
      </c>
      <c r="F5" s="19">
        <v>6</v>
      </c>
      <c r="G5" s="19">
        <v>7</v>
      </c>
      <c r="H5" s="19">
        <v>8</v>
      </c>
      <c r="I5" s="19">
        <v>9</v>
      </c>
      <c r="J5" s="19">
        <v>10</v>
      </c>
      <c r="K5" s="19">
        <v>11</v>
      </c>
      <c r="L5" s="19">
        <v>12</v>
      </c>
      <c r="M5" s="19">
        <v>13</v>
      </c>
    </row>
    <row r="6" spans="1:13" ht="36" x14ac:dyDescent="0.25">
      <c r="A6" s="61" t="s">
        <v>211</v>
      </c>
      <c r="B6" s="31">
        <f>10862</f>
        <v>10862</v>
      </c>
      <c r="C6" s="31">
        <v>11188</v>
      </c>
      <c r="D6" s="31"/>
      <c r="E6" s="46"/>
      <c r="F6" s="31"/>
      <c r="G6" s="31"/>
      <c r="H6" s="31"/>
      <c r="I6" s="31"/>
      <c r="J6" s="31"/>
      <c r="K6" s="31"/>
      <c r="L6" s="48"/>
      <c r="M6" s="48"/>
    </row>
    <row r="7" spans="1:13" ht="51" customHeight="1" x14ac:dyDescent="0.25">
      <c r="A7" s="61" t="s">
        <v>207</v>
      </c>
      <c r="B7" s="31">
        <f>92022</f>
        <v>92022</v>
      </c>
      <c r="C7" s="46">
        <v>97652</v>
      </c>
      <c r="D7" s="31"/>
      <c r="E7" s="31"/>
      <c r="F7" s="31"/>
      <c r="G7" s="31"/>
      <c r="H7" s="32"/>
      <c r="I7" s="32"/>
      <c r="J7" s="31"/>
      <c r="K7" s="31"/>
      <c r="L7" s="48"/>
      <c r="M7" s="48"/>
    </row>
    <row r="8" spans="1:13" ht="51" customHeight="1" x14ac:dyDescent="0.25">
      <c r="A8" s="61" t="s">
        <v>208</v>
      </c>
      <c r="B8" s="31"/>
      <c r="C8" s="31"/>
      <c r="D8" s="31"/>
      <c r="E8" s="31"/>
      <c r="F8" s="31">
        <v>3732</v>
      </c>
      <c r="G8" s="31">
        <v>975</v>
      </c>
      <c r="H8" s="42"/>
      <c r="I8" s="42"/>
      <c r="J8" s="31">
        <f>L8/F8</f>
        <v>540.02277867095393</v>
      </c>
      <c r="K8" s="31">
        <f>M8/G8</f>
        <v>290.44615384615383</v>
      </c>
      <c r="L8" s="49">
        <f>2015280+85.01</f>
        <v>2015365.01</v>
      </c>
      <c r="M8" s="49">
        <v>283185</v>
      </c>
    </row>
    <row r="9" spans="1:13" ht="111.75" customHeight="1" x14ac:dyDescent="0.25">
      <c r="A9" s="61" t="s">
        <v>209</v>
      </c>
      <c r="B9" s="31">
        <v>456</v>
      </c>
      <c r="C9" s="31">
        <v>456</v>
      </c>
      <c r="D9" s="31"/>
      <c r="E9" s="31"/>
      <c r="F9" s="31"/>
      <c r="G9" s="31"/>
      <c r="H9" s="31"/>
      <c r="I9" s="31"/>
      <c r="J9" s="31"/>
      <c r="K9" s="31"/>
      <c r="L9" s="31"/>
      <c r="M9" s="31"/>
    </row>
    <row r="10" spans="1:13" ht="109.5" customHeight="1" x14ac:dyDescent="0.25">
      <c r="A10" s="62" t="s">
        <v>210</v>
      </c>
      <c r="B10" s="31"/>
      <c r="C10" s="31"/>
      <c r="D10" s="31"/>
      <c r="E10" s="31"/>
      <c r="F10" s="31">
        <v>20</v>
      </c>
      <c r="G10" s="31">
        <v>20</v>
      </c>
      <c r="H10" s="42"/>
      <c r="I10" s="42"/>
      <c r="J10" s="31">
        <v>200</v>
      </c>
      <c r="K10" s="31">
        <v>200</v>
      </c>
      <c r="L10" s="49">
        <v>271600</v>
      </c>
      <c r="M10" s="49">
        <v>101000</v>
      </c>
    </row>
    <row r="11" spans="1:13" x14ac:dyDescent="0.25">
      <c r="M11" s="63"/>
    </row>
    <row r="12" spans="1:13" ht="15.75" x14ac:dyDescent="0.25">
      <c r="A12" s="60"/>
    </row>
  </sheetData>
  <mergeCells count="10">
    <mergeCell ref="L2:M3"/>
    <mergeCell ref="A2:A4"/>
    <mergeCell ref="A1:M1"/>
    <mergeCell ref="B2:G2"/>
    <mergeCell ref="H2:K2"/>
    <mergeCell ref="B3:C3"/>
    <mergeCell ref="D3:E3"/>
    <mergeCell ref="F3:G3"/>
    <mergeCell ref="H3:I3"/>
    <mergeCell ref="J3:K3"/>
  </mergeCells>
  <pageMargins left="0.70866141732283472" right="0" top="0" bottom="0" header="0" footer="0"/>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view="pageBreakPreview" topLeftCell="A16" zoomScaleNormal="100" zoomScaleSheetLayoutView="100" workbookViewId="0">
      <selection activeCell="C37" sqref="C37:N37"/>
    </sheetView>
  </sheetViews>
  <sheetFormatPr defaultRowHeight="15" x14ac:dyDescent="0.25"/>
  <cols>
    <col min="1" max="26" width="3.42578125" customWidth="1"/>
    <col min="27" max="27" width="24.42578125" customWidth="1"/>
    <col min="28" max="36" width="3.42578125" customWidth="1"/>
  </cols>
  <sheetData>
    <row r="1" spans="1:32" x14ac:dyDescent="0.25">
      <c r="A1" t="s">
        <v>100</v>
      </c>
    </row>
    <row r="2" spans="1:32" x14ac:dyDescent="0.25">
      <c r="A2" s="192" t="s">
        <v>71</v>
      </c>
      <c r="B2" s="192"/>
      <c r="C2" s="192" t="s">
        <v>101</v>
      </c>
      <c r="D2" s="192"/>
      <c r="E2" s="192"/>
      <c r="F2" s="192"/>
      <c r="G2" s="192"/>
      <c r="H2" s="192"/>
      <c r="I2" s="192"/>
      <c r="J2" s="192"/>
      <c r="K2" s="192"/>
      <c r="L2" s="192"/>
      <c r="M2" s="192"/>
      <c r="N2" s="192"/>
      <c r="O2" s="192" t="s">
        <v>102</v>
      </c>
      <c r="P2" s="192"/>
      <c r="Q2" s="192"/>
      <c r="R2" s="192"/>
      <c r="S2" s="192"/>
      <c r="T2" s="192"/>
      <c r="U2" s="192"/>
      <c r="V2" s="192"/>
      <c r="W2" s="192"/>
      <c r="X2" s="192"/>
      <c r="Y2" s="192"/>
      <c r="Z2" s="192"/>
    </row>
    <row r="3" spans="1:32" x14ac:dyDescent="0.25">
      <c r="A3" s="192">
        <v>1</v>
      </c>
      <c r="B3" s="192"/>
      <c r="C3" s="192">
        <v>2</v>
      </c>
      <c r="D3" s="192"/>
      <c r="E3" s="192"/>
      <c r="F3" s="192"/>
      <c r="G3" s="192"/>
      <c r="H3" s="192"/>
      <c r="I3" s="192"/>
      <c r="J3" s="192"/>
      <c r="K3" s="192"/>
      <c r="L3" s="192"/>
      <c r="M3" s="192"/>
      <c r="N3" s="192"/>
      <c r="O3" s="192">
        <v>3</v>
      </c>
      <c r="P3" s="192"/>
      <c r="Q3" s="192"/>
      <c r="R3" s="192"/>
      <c r="S3" s="192"/>
      <c r="T3" s="192"/>
      <c r="U3" s="192"/>
      <c r="V3" s="192"/>
      <c r="W3" s="192"/>
      <c r="X3" s="192"/>
      <c r="Y3" s="192"/>
      <c r="Z3" s="192"/>
    </row>
    <row r="4" spans="1:32" x14ac:dyDescent="0.25">
      <c r="A4" t="s">
        <v>103</v>
      </c>
    </row>
    <row r="5" spans="1:32" s="20" customFormat="1" ht="45" customHeight="1" x14ac:dyDescent="0.25">
      <c r="A5" s="211" t="s">
        <v>71</v>
      </c>
      <c r="B5" s="211"/>
      <c r="C5" s="212" t="s">
        <v>72</v>
      </c>
      <c r="D5" s="213"/>
      <c r="E5" s="213"/>
      <c r="F5" s="213"/>
      <c r="G5" s="213"/>
      <c r="H5" s="213"/>
      <c r="I5" s="213"/>
      <c r="J5" s="213"/>
      <c r="K5" s="213"/>
      <c r="L5" s="214"/>
      <c r="M5" s="211" t="s">
        <v>104</v>
      </c>
      <c r="N5" s="211"/>
      <c r="O5" s="211"/>
      <c r="P5" s="211"/>
      <c r="Q5" s="211" t="s">
        <v>105</v>
      </c>
      <c r="R5" s="211"/>
      <c r="S5" s="211"/>
      <c r="T5" s="211"/>
      <c r="U5" s="211" t="s">
        <v>106</v>
      </c>
      <c r="V5" s="211"/>
      <c r="W5" s="211"/>
      <c r="X5" s="211" t="s">
        <v>107</v>
      </c>
      <c r="Y5" s="211"/>
      <c r="Z5" s="211"/>
    </row>
    <row r="6" spans="1:32" x14ac:dyDescent="0.25">
      <c r="A6" s="192">
        <v>1</v>
      </c>
      <c r="B6" s="192"/>
      <c r="C6" s="192">
        <v>2</v>
      </c>
      <c r="D6" s="192"/>
      <c r="E6" s="192"/>
      <c r="F6" s="192"/>
      <c r="G6" s="192"/>
      <c r="H6" s="192"/>
      <c r="I6" s="192"/>
      <c r="J6" s="192"/>
      <c r="K6" s="192"/>
      <c r="L6" s="192"/>
      <c r="M6" s="192">
        <v>3</v>
      </c>
      <c r="N6" s="192"/>
      <c r="O6" s="192"/>
      <c r="P6" s="192"/>
      <c r="Q6" s="192">
        <v>4</v>
      </c>
      <c r="R6" s="192"/>
      <c r="S6" s="192"/>
      <c r="T6" s="192"/>
      <c r="U6" s="192">
        <v>5</v>
      </c>
      <c r="V6" s="192"/>
      <c r="W6" s="192"/>
      <c r="X6" s="192">
        <v>6</v>
      </c>
      <c r="Y6" s="192"/>
      <c r="Z6" s="192"/>
      <c r="AA6" s="21"/>
      <c r="AB6" s="21"/>
      <c r="AC6" s="21"/>
      <c r="AD6" s="21"/>
      <c r="AE6" s="21"/>
      <c r="AF6" s="21"/>
    </row>
    <row r="7" spans="1:32" x14ac:dyDescent="0.25">
      <c r="A7" s="202" t="s">
        <v>108</v>
      </c>
      <c r="B7" s="202"/>
      <c r="C7" s="202" t="s">
        <v>109</v>
      </c>
      <c r="D7" s="202"/>
      <c r="E7" s="202"/>
      <c r="F7" s="202"/>
      <c r="G7" s="202"/>
      <c r="H7" s="202"/>
      <c r="I7" s="202"/>
      <c r="J7" s="202"/>
      <c r="K7" s="202"/>
      <c r="L7" s="202"/>
      <c r="M7" s="192" t="s">
        <v>56</v>
      </c>
      <c r="N7" s="192"/>
      <c r="O7" s="192"/>
      <c r="P7" s="192"/>
      <c r="Q7" s="208">
        <v>5222179.49</v>
      </c>
      <c r="R7" s="209"/>
      <c r="S7" s="209"/>
      <c r="T7" s="210"/>
      <c r="U7" s="192" t="s">
        <v>56</v>
      </c>
      <c r="V7" s="192"/>
      <c r="W7" s="192"/>
      <c r="X7" s="192"/>
      <c r="Y7" s="192"/>
      <c r="Z7" s="192"/>
    </row>
    <row r="8" spans="1:32" x14ac:dyDescent="0.25">
      <c r="A8" s="202" t="s">
        <v>110</v>
      </c>
      <c r="B8" s="202"/>
      <c r="C8" s="202" t="s">
        <v>111</v>
      </c>
      <c r="D8" s="202"/>
      <c r="E8" s="202"/>
      <c r="F8" s="202"/>
      <c r="G8" s="202"/>
      <c r="H8" s="202"/>
      <c r="I8" s="202"/>
      <c r="J8" s="202"/>
      <c r="K8" s="202"/>
      <c r="L8" s="202"/>
      <c r="M8" s="206">
        <f>M10+M11+M12+M13</f>
        <v>91994464.510000005</v>
      </c>
      <c r="N8" s="215"/>
      <c r="O8" s="215"/>
      <c r="P8" s="215"/>
      <c r="Q8" s="206">
        <f>Q10+Q11+Q12+Q13</f>
        <v>90209417.799999997</v>
      </c>
      <c r="R8" s="206"/>
      <c r="S8" s="206"/>
      <c r="T8" s="206"/>
      <c r="U8" s="192">
        <v>100</v>
      </c>
      <c r="V8" s="192"/>
      <c r="W8" s="192"/>
      <c r="X8" s="192"/>
      <c r="Y8" s="192"/>
      <c r="Z8" s="192"/>
      <c r="AA8" s="38"/>
    </row>
    <row r="9" spans="1:32" x14ac:dyDescent="0.25">
      <c r="A9" s="196" t="s">
        <v>85</v>
      </c>
      <c r="B9" s="197"/>
      <c r="C9" s="197"/>
      <c r="D9" s="197"/>
      <c r="E9" s="197"/>
      <c r="F9" s="197"/>
      <c r="G9" s="197"/>
      <c r="H9" s="197"/>
      <c r="I9" s="197"/>
      <c r="J9" s="197"/>
      <c r="K9" s="197"/>
      <c r="L9" s="197"/>
      <c r="M9" s="197"/>
      <c r="N9" s="197"/>
      <c r="O9" s="197"/>
      <c r="P9" s="197"/>
      <c r="Q9" s="197"/>
      <c r="R9" s="197"/>
      <c r="S9" s="197"/>
      <c r="T9" s="197"/>
      <c r="U9" s="197"/>
      <c r="V9" s="197"/>
      <c r="W9" s="197"/>
      <c r="X9" s="197"/>
      <c r="Y9" s="197"/>
      <c r="Z9" s="198"/>
    </row>
    <row r="10" spans="1:32" x14ac:dyDescent="0.25">
      <c r="A10" s="196" t="s">
        <v>112</v>
      </c>
      <c r="B10" s="197"/>
      <c r="C10" s="197"/>
      <c r="D10" s="197"/>
      <c r="E10" s="197"/>
      <c r="F10" s="197"/>
      <c r="G10" s="197"/>
      <c r="H10" s="197"/>
      <c r="I10" s="197"/>
      <c r="J10" s="197"/>
      <c r="K10" s="197"/>
      <c r="L10" s="198"/>
      <c r="M10" s="206">
        <v>85641316</v>
      </c>
      <c r="N10" s="206"/>
      <c r="O10" s="206"/>
      <c r="P10" s="206"/>
      <c r="Q10" s="206">
        <f>M10</f>
        <v>85641316</v>
      </c>
      <c r="R10" s="206"/>
      <c r="S10" s="206"/>
      <c r="T10" s="206"/>
      <c r="U10" s="192">
        <v>100</v>
      </c>
      <c r="V10" s="192"/>
      <c r="W10" s="192"/>
      <c r="X10" s="192"/>
      <c r="Y10" s="192"/>
      <c r="Z10" s="192"/>
    </row>
    <row r="11" spans="1:32" ht="39" customHeight="1" x14ac:dyDescent="0.25">
      <c r="A11" s="196" t="s">
        <v>113</v>
      </c>
      <c r="B11" s="197"/>
      <c r="C11" s="197"/>
      <c r="D11" s="197"/>
      <c r="E11" s="197"/>
      <c r="F11" s="197"/>
      <c r="G11" s="197"/>
      <c r="H11" s="197"/>
      <c r="I11" s="197"/>
      <c r="J11" s="197"/>
      <c r="K11" s="197"/>
      <c r="L11" s="198"/>
      <c r="M11" s="206">
        <f>12600+2123460.51+15000</f>
        <v>2151060.5099999998</v>
      </c>
      <c r="N11" s="206"/>
      <c r="O11" s="206"/>
      <c r="P11" s="206"/>
      <c r="Q11" s="206">
        <f>3150+381035+15000-33171.2</f>
        <v>366013.8</v>
      </c>
      <c r="R11" s="206"/>
      <c r="S11" s="206"/>
      <c r="T11" s="206"/>
      <c r="U11" s="207">
        <f>Q11/M11*100</f>
        <v>17.015504598706059</v>
      </c>
      <c r="V11" s="207"/>
      <c r="W11" s="207"/>
      <c r="X11" s="216" t="s">
        <v>229</v>
      </c>
      <c r="Y11" s="217"/>
      <c r="Z11" s="218"/>
    </row>
    <row r="12" spans="1:32" x14ac:dyDescent="0.25">
      <c r="A12" s="196" t="s">
        <v>114</v>
      </c>
      <c r="B12" s="197"/>
      <c r="C12" s="197"/>
      <c r="D12" s="197"/>
      <c r="E12" s="197"/>
      <c r="F12" s="197"/>
      <c r="G12" s="197"/>
      <c r="H12" s="197"/>
      <c r="I12" s="197"/>
      <c r="J12" s="197"/>
      <c r="K12" s="197"/>
      <c r="L12" s="198"/>
      <c r="M12" s="206">
        <v>1052088</v>
      </c>
      <c r="N12" s="206"/>
      <c r="O12" s="206"/>
      <c r="P12" s="206"/>
      <c r="Q12" s="206">
        <f t="shared" ref="Q12" si="0">M12</f>
        <v>1052088</v>
      </c>
      <c r="R12" s="206"/>
      <c r="S12" s="206"/>
      <c r="T12" s="206"/>
      <c r="U12" s="192">
        <v>100</v>
      </c>
      <c r="V12" s="192"/>
      <c r="W12" s="192"/>
      <c r="X12" s="192"/>
      <c r="Y12" s="192"/>
      <c r="Z12" s="192"/>
    </row>
    <row r="13" spans="1:32" x14ac:dyDescent="0.25">
      <c r="A13" s="196" t="s">
        <v>115</v>
      </c>
      <c r="B13" s="197"/>
      <c r="C13" s="197"/>
      <c r="D13" s="197"/>
      <c r="E13" s="197"/>
      <c r="F13" s="197"/>
      <c r="G13" s="197"/>
      <c r="H13" s="197"/>
      <c r="I13" s="197"/>
      <c r="J13" s="197"/>
      <c r="K13" s="197"/>
      <c r="L13" s="198"/>
      <c r="M13" s="206">
        <v>3150000</v>
      </c>
      <c r="N13" s="206"/>
      <c r="O13" s="206"/>
      <c r="P13" s="206"/>
      <c r="Q13" s="206">
        <f>M13</f>
        <v>3150000</v>
      </c>
      <c r="R13" s="206"/>
      <c r="S13" s="206"/>
      <c r="T13" s="206"/>
      <c r="U13" s="207">
        <f>Q13/M13*100</f>
        <v>100</v>
      </c>
      <c r="V13" s="207"/>
      <c r="W13" s="207"/>
      <c r="X13" s="192"/>
      <c r="Y13" s="192"/>
      <c r="Z13" s="192"/>
    </row>
    <row r="14" spans="1:32" x14ac:dyDescent="0.25">
      <c r="A14" s="202" t="s">
        <v>116</v>
      </c>
      <c r="B14" s="202"/>
      <c r="C14" s="202" t="s">
        <v>117</v>
      </c>
      <c r="D14" s="202"/>
      <c r="E14" s="202"/>
      <c r="F14" s="202"/>
      <c r="G14" s="202"/>
      <c r="H14" s="202"/>
      <c r="I14" s="202"/>
      <c r="J14" s="202"/>
      <c r="K14" s="202"/>
      <c r="L14" s="202"/>
      <c r="M14" s="206">
        <f>M16+M17+M18+M19</f>
        <v>97216644</v>
      </c>
      <c r="N14" s="206"/>
      <c r="O14" s="206"/>
      <c r="P14" s="206"/>
      <c r="Q14" s="206">
        <f>Q16+Q17+Q18+Q19</f>
        <v>95431597.290000007</v>
      </c>
      <c r="R14" s="206"/>
      <c r="S14" s="206"/>
      <c r="T14" s="206"/>
      <c r="U14" s="192">
        <v>100</v>
      </c>
      <c r="V14" s="192"/>
      <c r="W14" s="192"/>
      <c r="X14" s="192"/>
      <c r="Y14" s="192"/>
      <c r="Z14" s="192"/>
    </row>
    <row r="15" spans="1:32" x14ac:dyDescent="0.25">
      <c r="A15" s="196" t="s">
        <v>85</v>
      </c>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8"/>
    </row>
    <row r="16" spans="1:32" x14ac:dyDescent="0.25">
      <c r="A16" s="196" t="s">
        <v>112</v>
      </c>
      <c r="B16" s="197"/>
      <c r="C16" s="197"/>
      <c r="D16" s="197"/>
      <c r="E16" s="197"/>
      <c r="F16" s="197"/>
      <c r="G16" s="197"/>
      <c r="H16" s="197"/>
      <c r="I16" s="197"/>
      <c r="J16" s="197"/>
      <c r="K16" s="197"/>
      <c r="L16" s="198"/>
      <c r="M16" s="206">
        <f>M10</f>
        <v>85641316</v>
      </c>
      <c r="N16" s="206"/>
      <c r="O16" s="206"/>
      <c r="P16" s="206"/>
      <c r="Q16" s="206">
        <f>M16</f>
        <v>85641316</v>
      </c>
      <c r="R16" s="206"/>
      <c r="S16" s="206"/>
      <c r="T16" s="206"/>
      <c r="U16" s="207">
        <f t="shared" ref="U16:U18" si="1">Q16/M16*100</f>
        <v>100</v>
      </c>
      <c r="V16" s="207"/>
      <c r="W16" s="207"/>
      <c r="X16" s="192"/>
      <c r="Y16" s="192"/>
      <c r="Z16" s="192"/>
    </row>
    <row r="17" spans="1:26" x14ac:dyDescent="0.25">
      <c r="A17" s="196" t="s">
        <v>113</v>
      </c>
      <c r="B17" s="197"/>
      <c r="C17" s="197"/>
      <c r="D17" s="197"/>
      <c r="E17" s="197"/>
      <c r="F17" s="197"/>
      <c r="G17" s="197"/>
      <c r="H17" s="197"/>
      <c r="I17" s="197"/>
      <c r="J17" s="197"/>
      <c r="K17" s="197"/>
      <c r="L17" s="198"/>
      <c r="M17" s="206">
        <v>2382400</v>
      </c>
      <c r="N17" s="206"/>
      <c r="O17" s="206"/>
      <c r="P17" s="206"/>
      <c r="Q17" s="206">
        <v>597353.29</v>
      </c>
      <c r="R17" s="206"/>
      <c r="S17" s="206"/>
      <c r="T17" s="206"/>
      <c r="U17" s="207">
        <f t="shared" si="1"/>
        <v>25.073593435191405</v>
      </c>
      <c r="V17" s="207"/>
      <c r="W17" s="207"/>
      <c r="X17" s="192"/>
      <c r="Y17" s="192"/>
      <c r="Z17" s="192"/>
    </row>
    <row r="18" spans="1:26" x14ac:dyDescent="0.25">
      <c r="A18" s="196" t="s">
        <v>114</v>
      </c>
      <c r="B18" s="197"/>
      <c r="C18" s="197"/>
      <c r="D18" s="197"/>
      <c r="E18" s="197"/>
      <c r="F18" s="197"/>
      <c r="G18" s="197"/>
      <c r="H18" s="197"/>
      <c r="I18" s="197"/>
      <c r="J18" s="197"/>
      <c r="K18" s="197"/>
      <c r="L18" s="198"/>
      <c r="M18" s="206">
        <f>M12</f>
        <v>1052088</v>
      </c>
      <c r="N18" s="206"/>
      <c r="O18" s="206"/>
      <c r="P18" s="206"/>
      <c r="Q18" s="206">
        <f>M18</f>
        <v>1052088</v>
      </c>
      <c r="R18" s="206"/>
      <c r="S18" s="206"/>
      <c r="T18" s="206"/>
      <c r="U18" s="207">
        <f t="shared" si="1"/>
        <v>100</v>
      </c>
      <c r="V18" s="207"/>
      <c r="W18" s="207"/>
      <c r="X18" s="192"/>
      <c r="Y18" s="192"/>
      <c r="Z18" s="192"/>
    </row>
    <row r="19" spans="1:26" x14ac:dyDescent="0.25">
      <c r="A19" s="196" t="s">
        <v>115</v>
      </c>
      <c r="B19" s="197"/>
      <c r="C19" s="197"/>
      <c r="D19" s="197"/>
      <c r="E19" s="197"/>
      <c r="F19" s="197"/>
      <c r="G19" s="197"/>
      <c r="H19" s="197"/>
      <c r="I19" s="197"/>
      <c r="J19" s="197"/>
      <c r="K19" s="197"/>
      <c r="L19" s="198"/>
      <c r="M19" s="206">
        <v>8140840</v>
      </c>
      <c r="N19" s="206"/>
      <c r="O19" s="206"/>
      <c r="P19" s="206"/>
      <c r="Q19" s="206">
        <f>150000+7990840</f>
        <v>8140840</v>
      </c>
      <c r="R19" s="206"/>
      <c r="S19" s="206"/>
      <c r="T19" s="206"/>
      <c r="U19" s="207">
        <f>Q19/M19*100</f>
        <v>100</v>
      </c>
      <c r="V19" s="207"/>
      <c r="W19" s="207"/>
      <c r="X19" s="192"/>
      <c r="Y19" s="192"/>
      <c r="Z19" s="192"/>
    </row>
    <row r="20" spans="1:26" x14ac:dyDescent="0.25">
      <c r="A20" s="202" t="s">
        <v>118</v>
      </c>
      <c r="B20" s="202"/>
      <c r="C20" s="202" t="s">
        <v>119</v>
      </c>
      <c r="D20" s="202"/>
      <c r="E20" s="202"/>
      <c r="F20" s="202"/>
      <c r="G20" s="202"/>
      <c r="H20" s="202"/>
      <c r="I20" s="202"/>
      <c r="J20" s="202"/>
      <c r="K20" s="202"/>
      <c r="L20" s="202"/>
      <c r="M20" s="192" t="s">
        <v>56</v>
      </c>
      <c r="N20" s="192"/>
      <c r="O20" s="192"/>
      <c r="P20" s="192"/>
      <c r="Q20" s="208">
        <f>Q7+Q8-Q14</f>
        <v>0</v>
      </c>
      <c r="R20" s="209"/>
      <c r="S20" s="209"/>
      <c r="T20" s="210"/>
      <c r="U20" s="192" t="s">
        <v>56</v>
      </c>
      <c r="V20" s="192"/>
      <c r="W20" s="192"/>
      <c r="X20" s="200"/>
      <c r="Y20" s="201"/>
      <c r="Z20" s="201"/>
    </row>
    <row r="21" spans="1:26" x14ac:dyDescent="0.25">
      <c r="A21" s="196" t="s">
        <v>81</v>
      </c>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8"/>
    </row>
    <row r="22" spans="1:26" ht="30" customHeight="1" x14ac:dyDescent="0.25">
      <c r="A22" s="202" t="s">
        <v>120</v>
      </c>
      <c r="B22" s="202"/>
      <c r="C22" s="203" t="s">
        <v>121</v>
      </c>
      <c r="D22" s="204"/>
      <c r="E22" s="204"/>
      <c r="F22" s="204"/>
      <c r="G22" s="204"/>
      <c r="H22" s="204"/>
      <c r="I22" s="204"/>
      <c r="J22" s="204"/>
      <c r="K22" s="204"/>
      <c r="L22" s="205"/>
      <c r="M22" s="192">
        <v>0</v>
      </c>
      <c r="N22" s="192"/>
      <c r="O22" s="192"/>
      <c r="P22" s="192"/>
      <c r="Q22" s="192">
        <v>0</v>
      </c>
      <c r="R22" s="192"/>
      <c r="S22" s="192"/>
      <c r="T22" s="192"/>
      <c r="U22" s="192"/>
      <c r="V22" s="192"/>
      <c r="W22" s="192"/>
      <c r="X22" s="192"/>
      <c r="Y22" s="192"/>
      <c r="Z22" s="192"/>
    </row>
    <row r="23" spans="1:26" x14ac:dyDescent="0.25">
      <c r="A23" s="196" t="s">
        <v>85</v>
      </c>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197"/>
      <c r="Z23" s="198"/>
    </row>
    <row r="24" spans="1:26" ht="20.25" customHeight="1" x14ac:dyDescent="0.25">
      <c r="A24" s="199" t="s">
        <v>122</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row>
    <row r="25" spans="1:26" ht="99.75" customHeight="1" x14ac:dyDescent="0.25">
      <c r="A25" s="189" t="s">
        <v>123</v>
      </c>
      <c r="B25" s="189"/>
      <c r="C25" s="189"/>
      <c r="D25" s="189"/>
      <c r="E25" s="189"/>
      <c r="F25" s="189"/>
      <c r="G25" s="189"/>
      <c r="H25" s="189"/>
      <c r="I25" s="189" t="s">
        <v>124</v>
      </c>
      <c r="J25" s="189"/>
      <c r="K25" s="189"/>
      <c r="L25" s="189"/>
      <c r="M25" s="189"/>
      <c r="N25" s="189"/>
      <c r="O25" s="189"/>
      <c r="P25" s="189"/>
      <c r="Q25" s="189" t="s">
        <v>125</v>
      </c>
      <c r="R25" s="189"/>
      <c r="S25" s="189"/>
      <c r="T25" s="189"/>
      <c r="U25" s="189"/>
      <c r="V25" s="189"/>
      <c r="W25" s="189"/>
      <c r="X25" s="189"/>
      <c r="Y25" s="189"/>
      <c r="Z25" s="189"/>
    </row>
    <row r="26" spans="1:26" s="21" customFormat="1" x14ac:dyDescent="0.25">
      <c r="A26" s="189">
        <v>2019</v>
      </c>
      <c r="B26" s="189"/>
      <c r="C26" s="189"/>
      <c r="D26" s="189"/>
      <c r="E26" s="189">
        <v>2020</v>
      </c>
      <c r="F26" s="189"/>
      <c r="G26" s="189"/>
      <c r="H26" s="189"/>
      <c r="I26" s="189">
        <v>2019</v>
      </c>
      <c r="J26" s="189"/>
      <c r="K26" s="189"/>
      <c r="L26" s="189"/>
      <c r="M26" s="189">
        <v>2020</v>
      </c>
      <c r="N26" s="189"/>
      <c r="O26" s="189"/>
      <c r="P26" s="189"/>
      <c r="Q26" s="189">
        <v>2019</v>
      </c>
      <c r="R26" s="189"/>
      <c r="S26" s="189"/>
      <c r="T26" s="189"/>
      <c r="U26" s="189"/>
      <c r="V26" s="189">
        <v>2020</v>
      </c>
      <c r="W26" s="189"/>
      <c r="X26" s="189"/>
      <c r="Y26" s="189"/>
      <c r="Z26" s="189"/>
    </row>
    <row r="27" spans="1:26" x14ac:dyDescent="0.25">
      <c r="A27" s="195">
        <v>82328214</v>
      </c>
      <c r="B27" s="195"/>
      <c r="C27" s="195"/>
      <c r="D27" s="195"/>
      <c r="E27" s="193">
        <f>M10</f>
        <v>85641316</v>
      </c>
      <c r="F27" s="193"/>
      <c r="G27" s="193"/>
      <c r="H27" s="193"/>
      <c r="I27" s="195">
        <v>4649221</v>
      </c>
      <c r="J27" s="195"/>
      <c r="K27" s="195"/>
      <c r="L27" s="195"/>
      <c r="M27" s="193">
        <f>M12</f>
        <v>1052088</v>
      </c>
      <c r="N27" s="193"/>
      <c r="O27" s="193"/>
      <c r="P27" s="193"/>
      <c r="Q27" s="194"/>
      <c r="R27" s="194"/>
      <c r="S27" s="194"/>
      <c r="T27" s="194"/>
      <c r="U27" s="194"/>
      <c r="V27" s="194"/>
      <c r="W27" s="194"/>
      <c r="X27" s="194"/>
      <c r="Y27" s="194"/>
      <c r="Z27" s="194"/>
    </row>
    <row r="28" spans="1:26" x14ac:dyDescent="0.25">
      <c r="A28" t="s">
        <v>126</v>
      </c>
    </row>
    <row r="29" spans="1:26" x14ac:dyDescent="0.25">
      <c r="A29" s="192" t="s">
        <v>127</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row>
    <row r="30" spans="1:26" x14ac:dyDescent="0.25">
      <c r="A30" s="192">
        <v>2019</v>
      </c>
      <c r="B30" s="192"/>
      <c r="C30" s="192"/>
      <c r="D30" s="192"/>
      <c r="E30" s="192"/>
      <c r="F30" s="192"/>
      <c r="G30" s="192"/>
      <c r="H30" s="192"/>
      <c r="I30" s="192"/>
      <c r="J30" s="192"/>
      <c r="K30" s="192"/>
      <c r="L30" s="192"/>
      <c r="M30" s="192"/>
      <c r="N30" s="192">
        <v>2020</v>
      </c>
      <c r="O30" s="192"/>
      <c r="P30" s="192"/>
      <c r="Q30" s="192"/>
      <c r="R30" s="192"/>
      <c r="S30" s="192"/>
      <c r="T30" s="192"/>
      <c r="U30" s="192"/>
      <c r="V30" s="192"/>
      <c r="W30" s="192"/>
      <c r="X30" s="192"/>
      <c r="Y30" s="192"/>
      <c r="Z30" s="192"/>
    </row>
    <row r="31" spans="1:26" x14ac:dyDescent="0.25">
      <c r="A31" s="192">
        <v>1</v>
      </c>
      <c r="B31" s="192"/>
      <c r="C31" s="192"/>
      <c r="D31" s="192"/>
      <c r="E31" s="192"/>
      <c r="F31" s="192"/>
      <c r="G31" s="192"/>
      <c r="H31" s="192"/>
      <c r="I31" s="192"/>
      <c r="J31" s="192"/>
      <c r="K31" s="192"/>
      <c r="L31" s="192"/>
      <c r="M31" s="192"/>
      <c r="N31" s="192">
        <v>2</v>
      </c>
      <c r="O31" s="192"/>
      <c r="P31" s="192"/>
      <c r="Q31" s="192"/>
      <c r="R31" s="192"/>
      <c r="S31" s="192"/>
      <c r="T31" s="192"/>
      <c r="U31" s="192"/>
      <c r="V31" s="192"/>
      <c r="W31" s="192"/>
      <c r="X31" s="192"/>
      <c r="Y31" s="192"/>
      <c r="Z31" s="192"/>
    </row>
    <row r="32" spans="1:26" x14ac:dyDescent="0.25">
      <c r="A32" s="193">
        <v>41716.07</v>
      </c>
      <c r="B32" s="193"/>
      <c r="C32" s="193"/>
      <c r="D32" s="193"/>
      <c r="E32" s="193"/>
      <c r="F32" s="193"/>
      <c r="G32" s="193"/>
      <c r="H32" s="193"/>
      <c r="I32" s="193"/>
      <c r="J32" s="193"/>
      <c r="K32" s="193"/>
      <c r="L32" s="193"/>
      <c r="M32" s="193"/>
      <c r="N32" s="193">
        <v>33171.199999999997</v>
      </c>
      <c r="O32" s="193"/>
      <c r="P32" s="193"/>
      <c r="Q32" s="193"/>
      <c r="R32" s="193"/>
      <c r="S32" s="193"/>
      <c r="T32" s="193"/>
      <c r="U32" s="193"/>
      <c r="V32" s="193"/>
      <c r="W32" s="193"/>
      <c r="X32" s="193"/>
      <c r="Y32" s="193"/>
      <c r="Z32" s="193"/>
    </row>
    <row r="33" spans="1:26" x14ac:dyDescent="0.25">
      <c r="A33" t="s">
        <v>128</v>
      </c>
    </row>
    <row r="34" spans="1:26" x14ac:dyDescent="0.25">
      <c r="A34" s="191" t="s">
        <v>71</v>
      </c>
      <c r="B34" s="191"/>
      <c r="C34" s="191" t="s">
        <v>129</v>
      </c>
      <c r="D34" s="191"/>
      <c r="E34" s="191"/>
      <c r="F34" s="191"/>
      <c r="G34" s="191"/>
      <c r="H34" s="191"/>
      <c r="I34" s="191"/>
      <c r="J34" s="191"/>
      <c r="K34" s="191"/>
      <c r="L34" s="191"/>
      <c r="M34" s="191"/>
      <c r="N34" s="191"/>
      <c r="O34" s="192" t="s">
        <v>130</v>
      </c>
      <c r="P34" s="192"/>
      <c r="Q34" s="192"/>
      <c r="R34" s="192"/>
      <c r="S34" s="192"/>
      <c r="T34" s="192"/>
      <c r="U34" s="192"/>
      <c r="V34" s="192"/>
      <c r="W34" s="192"/>
      <c r="X34" s="192"/>
      <c r="Y34" s="192"/>
      <c r="Z34" s="192"/>
    </row>
    <row r="35" spans="1:26" x14ac:dyDescent="0.25">
      <c r="A35" s="191"/>
      <c r="B35" s="191"/>
      <c r="C35" s="191"/>
      <c r="D35" s="191"/>
      <c r="E35" s="191"/>
      <c r="F35" s="191"/>
      <c r="G35" s="191"/>
      <c r="H35" s="191"/>
      <c r="I35" s="191"/>
      <c r="J35" s="191"/>
      <c r="K35" s="191"/>
      <c r="L35" s="191"/>
      <c r="M35" s="191"/>
      <c r="N35" s="191"/>
      <c r="O35" s="192">
        <v>2019</v>
      </c>
      <c r="P35" s="192"/>
      <c r="Q35" s="192"/>
      <c r="R35" s="192"/>
      <c r="S35" s="192"/>
      <c r="T35" s="192"/>
      <c r="U35" s="192">
        <v>2020</v>
      </c>
      <c r="V35" s="192"/>
      <c r="W35" s="192"/>
      <c r="X35" s="192"/>
      <c r="Y35" s="192"/>
      <c r="Z35" s="192"/>
    </row>
    <row r="36" spans="1:26" x14ac:dyDescent="0.25">
      <c r="A36" s="222">
        <v>1</v>
      </c>
      <c r="B36" s="221"/>
      <c r="C36" s="222">
        <v>2</v>
      </c>
      <c r="D36" s="220"/>
      <c r="E36" s="220"/>
      <c r="F36" s="220"/>
      <c r="G36" s="220"/>
      <c r="H36" s="220"/>
      <c r="I36" s="220"/>
      <c r="J36" s="220"/>
      <c r="K36" s="220"/>
      <c r="L36" s="220"/>
      <c r="M36" s="220"/>
      <c r="N36" s="221"/>
      <c r="O36" s="222">
        <v>3</v>
      </c>
      <c r="P36" s="220"/>
      <c r="Q36" s="220"/>
      <c r="R36" s="220"/>
      <c r="S36" s="220"/>
      <c r="T36" s="221"/>
      <c r="U36" s="222">
        <v>4</v>
      </c>
      <c r="V36" s="220"/>
      <c r="W36" s="220"/>
      <c r="X36" s="220"/>
      <c r="Y36" s="220"/>
      <c r="Z36" s="221"/>
    </row>
    <row r="37" spans="1:26" x14ac:dyDescent="0.25">
      <c r="A37" s="222">
        <v>1</v>
      </c>
      <c r="B37" s="221"/>
      <c r="C37" s="222" t="s">
        <v>253</v>
      </c>
      <c r="D37" s="220"/>
      <c r="E37" s="220"/>
      <c r="F37" s="220"/>
      <c r="G37" s="220"/>
      <c r="H37" s="220"/>
      <c r="I37" s="220"/>
      <c r="J37" s="220"/>
      <c r="K37" s="220"/>
      <c r="L37" s="220"/>
      <c r="M37" s="220"/>
      <c r="N37" s="221"/>
      <c r="O37" s="222">
        <v>0</v>
      </c>
      <c r="P37" s="220"/>
      <c r="Q37" s="220"/>
      <c r="R37" s="220"/>
      <c r="S37" s="220"/>
      <c r="T37" s="221"/>
      <c r="U37" s="219">
        <f>A32+N32</f>
        <v>74887.26999999999</v>
      </c>
      <c r="V37" s="220"/>
      <c r="W37" s="220"/>
      <c r="X37" s="220"/>
      <c r="Y37" s="220"/>
      <c r="Z37" s="221"/>
    </row>
  </sheetData>
  <mergeCells count="128">
    <mergeCell ref="U37:Z37"/>
    <mergeCell ref="O37:T37"/>
    <mergeCell ref="C37:N37"/>
    <mergeCell ref="A37:B37"/>
    <mergeCell ref="A36:B36"/>
    <mergeCell ref="C36:N36"/>
    <mergeCell ref="O36:T36"/>
    <mergeCell ref="U36:Z36"/>
    <mergeCell ref="A2:B2"/>
    <mergeCell ref="A3:B3"/>
    <mergeCell ref="C2:N2"/>
    <mergeCell ref="C3:N3"/>
    <mergeCell ref="O2:Z2"/>
    <mergeCell ref="O3:Z3"/>
    <mergeCell ref="A11:L11"/>
    <mergeCell ref="A12:L12"/>
    <mergeCell ref="A13:L13"/>
    <mergeCell ref="M11:P11"/>
    <mergeCell ref="M12:P12"/>
    <mergeCell ref="A5:B5"/>
    <mergeCell ref="A6:B6"/>
    <mergeCell ref="A7:B7"/>
    <mergeCell ref="A8:B8"/>
    <mergeCell ref="M5:P5"/>
    <mergeCell ref="M7:P7"/>
    <mergeCell ref="M8:P8"/>
    <mergeCell ref="M10:P10"/>
    <mergeCell ref="Q12:T12"/>
    <mergeCell ref="Q13:T13"/>
    <mergeCell ref="X12:Z12"/>
    <mergeCell ref="X13:Z13"/>
    <mergeCell ref="U5:W5"/>
    <mergeCell ref="U6:W6"/>
    <mergeCell ref="U7:W7"/>
    <mergeCell ref="U8:W8"/>
    <mergeCell ref="U10:W10"/>
    <mergeCell ref="U11:W11"/>
    <mergeCell ref="U12:W12"/>
    <mergeCell ref="X5:Z5"/>
    <mergeCell ref="X6:Z6"/>
    <mergeCell ref="X7:Z7"/>
    <mergeCell ref="X8:Z8"/>
    <mergeCell ref="X10:Z10"/>
    <mergeCell ref="X11:Z11"/>
    <mergeCell ref="A9:Z9"/>
    <mergeCell ref="A10:L10"/>
    <mergeCell ref="U13:W13"/>
    <mergeCell ref="Q5:T5"/>
    <mergeCell ref="Q6:T6"/>
    <mergeCell ref="Q7:T7"/>
    <mergeCell ref="Q8:T8"/>
    <mergeCell ref="Q10:T10"/>
    <mergeCell ref="Q11:T11"/>
    <mergeCell ref="A15:Z15"/>
    <mergeCell ref="A16:L16"/>
    <mergeCell ref="M16:P16"/>
    <mergeCell ref="Q16:T16"/>
    <mergeCell ref="U16:W16"/>
    <mergeCell ref="X16:Z16"/>
    <mergeCell ref="A14:B14"/>
    <mergeCell ref="C14:L14"/>
    <mergeCell ref="M14:P14"/>
    <mergeCell ref="Q14:T14"/>
    <mergeCell ref="U14:W14"/>
    <mergeCell ref="X14:Z14"/>
    <mergeCell ref="M13:P13"/>
    <mergeCell ref="C5:L5"/>
    <mergeCell ref="C6:L6"/>
    <mergeCell ref="C7:L7"/>
    <mergeCell ref="C8:L8"/>
    <mergeCell ref="M6:P6"/>
    <mergeCell ref="A17:L17"/>
    <mergeCell ref="M17:P17"/>
    <mergeCell ref="Q17:T17"/>
    <mergeCell ref="U17:W17"/>
    <mergeCell ref="X17:Z17"/>
    <mergeCell ref="A18:L18"/>
    <mergeCell ref="M18:P18"/>
    <mergeCell ref="Q18:T18"/>
    <mergeCell ref="U18:W18"/>
    <mergeCell ref="X18:Z18"/>
    <mergeCell ref="A19:L19"/>
    <mergeCell ref="M19:P19"/>
    <mergeCell ref="Q19:T19"/>
    <mergeCell ref="U19:W19"/>
    <mergeCell ref="X19:Z19"/>
    <mergeCell ref="A20:B20"/>
    <mergeCell ref="C20:L20"/>
    <mergeCell ref="M20:P20"/>
    <mergeCell ref="Q20:T20"/>
    <mergeCell ref="U20:W20"/>
    <mergeCell ref="A23:Z23"/>
    <mergeCell ref="A24:Z24"/>
    <mergeCell ref="A25:H25"/>
    <mergeCell ref="I25:P25"/>
    <mergeCell ref="Q25:Z25"/>
    <mergeCell ref="X20:Z20"/>
    <mergeCell ref="A21:Z21"/>
    <mergeCell ref="M22:P22"/>
    <mergeCell ref="Q22:T22"/>
    <mergeCell ref="U22:W22"/>
    <mergeCell ref="X22:Z22"/>
    <mergeCell ref="A22:B22"/>
    <mergeCell ref="C22:L22"/>
    <mergeCell ref="Q26:U26"/>
    <mergeCell ref="Q27:U27"/>
    <mergeCell ref="V26:Z26"/>
    <mergeCell ref="V27:Z27"/>
    <mergeCell ref="A29:Z29"/>
    <mergeCell ref="A30:M30"/>
    <mergeCell ref="N30:Z30"/>
    <mergeCell ref="A26:D26"/>
    <mergeCell ref="A27:D27"/>
    <mergeCell ref="E26:H26"/>
    <mergeCell ref="I26:L26"/>
    <mergeCell ref="M26:P26"/>
    <mergeCell ref="E27:H27"/>
    <mergeCell ref="I27:L27"/>
    <mergeCell ref="M27:P27"/>
    <mergeCell ref="A34:B35"/>
    <mergeCell ref="O35:T35"/>
    <mergeCell ref="U35:Z35"/>
    <mergeCell ref="A31:M31"/>
    <mergeCell ref="N31:Z31"/>
    <mergeCell ref="A32:M32"/>
    <mergeCell ref="N32:Z32"/>
    <mergeCell ref="O34:Z34"/>
    <mergeCell ref="C34:N35"/>
  </mergeCells>
  <pageMargins left="0.70866141732283472" right="0" top="0" bottom="0" header="0" footer="0"/>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115" zoomScaleNormal="100" zoomScaleSheetLayoutView="115" workbookViewId="0">
      <selection activeCell="J8" sqref="J8"/>
    </sheetView>
  </sheetViews>
  <sheetFormatPr defaultRowHeight="15" x14ac:dyDescent="0.25"/>
  <cols>
    <col min="1" max="1" width="21.28515625" style="22" customWidth="1"/>
    <col min="2" max="2" width="6" style="23" customWidth="1"/>
    <col min="3" max="4" width="12" style="22" bestFit="1" customWidth="1"/>
    <col min="5" max="5" width="12.28515625" style="22" customWidth="1"/>
    <col min="6" max="6" width="11.28515625" style="22" customWidth="1"/>
    <col min="7" max="7" width="12" style="22" bestFit="1" customWidth="1"/>
    <col min="8" max="8" width="13" style="22" customWidth="1"/>
    <col min="9" max="9" width="12.7109375" style="22" bestFit="1" customWidth="1"/>
    <col min="10" max="16384" width="9.140625" style="22"/>
  </cols>
  <sheetData>
    <row r="1" spans="1:10" x14ac:dyDescent="0.25">
      <c r="A1" s="22" t="s">
        <v>131</v>
      </c>
    </row>
    <row r="2" spans="1:10" ht="32.25" customHeight="1" x14ac:dyDescent="0.25">
      <c r="A2" s="121" t="s">
        <v>132</v>
      </c>
      <c r="B2" s="121" t="s">
        <v>73</v>
      </c>
      <c r="C2" s="121" t="s">
        <v>133</v>
      </c>
      <c r="D2" s="121"/>
      <c r="E2" s="121" t="s">
        <v>137</v>
      </c>
      <c r="F2" s="121"/>
      <c r="G2" s="121" t="s">
        <v>136</v>
      </c>
      <c r="H2" s="121"/>
    </row>
    <row r="3" spans="1:10" ht="48" customHeight="1" x14ac:dyDescent="0.25">
      <c r="A3" s="121"/>
      <c r="B3" s="121"/>
      <c r="C3" s="7" t="s">
        <v>134</v>
      </c>
      <c r="D3" s="7" t="s">
        <v>135</v>
      </c>
      <c r="E3" s="7" t="s">
        <v>134</v>
      </c>
      <c r="F3" s="7" t="s">
        <v>135</v>
      </c>
      <c r="G3" s="7" t="s">
        <v>134</v>
      </c>
      <c r="H3" s="7" t="s">
        <v>135</v>
      </c>
    </row>
    <row r="4" spans="1:10" x14ac:dyDescent="0.25">
      <c r="A4" s="12">
        <v>1</v>
      </c>
      <c r="B4" s="12">
        <v>2</v>
      </c>
      <c r="C4" s="12">
        <v>3</v>
      </c>
      <c r="D4" s="12">
        <v>4</v>
      </c>
      <c r="E4" s="12">
        <v>5</v>
      </c>
      <c r="F4" s="12">
        <v>6</v>
      </c>
      <c r="G4" s="12">
        <v>7</v>
      </c>
      <c r="H4" s="12">
        <v>8</v>
      </c>
    </row>
    <row r="5" spans="1:10" ht="92.25" customHeight="1" x14ac:dyDescent="0.25">
      <c r="A5" s="10" t="s">
        <v>145</v>
      </c>
      <c r="B5" s="7" t="s">
        <v>78</v>
      </c>
      <c r="C5" s="73">
        <v>179201640.88</v>
      </c>
      <c r="D5" s="73">
        <v>179201640.88</v>
      </c>
      <c r="E5" s="73">
        <f>47701059.09+2259754.19</f>
        <v>49960813.280000001</v>
      </c>
      <c r="F5" s="73">
        <f>24884838.07+816100+14416388.78+7326103.24+2380194.19</f>
        <v>49823624.280000001</v>
      </c>
      <c r="G5" s="73">
        <f t="shared" ref="G5:H7" si="0">C5+E5</f>
        <v>229162454.16</v>
      </c>
      <c r="H5" s="73">
        <f t="shared" si="0"/>
        <v>229025265.16</v>
      </c>
    </row>
    <row r="6" spans="1:10" ht="30" x14ac:dyDescent="0.25">
      <c r="A6" s="10" t="s">
        <v>138</v>
      </c>
      <c r="B6" s="7" t="s">
        <v>78</v>
      </c>
      <c r="C6" s="74"/>
      <c r="D6" s="74"/>
      <c r="E6" s="74"/>
      <c r="F6" s="74"/>
      <c r="G6" s="74">
        <f t="shared" si="0"/>
        <v>0</v>
      </c>
      <c r="H6" s="74">
        <f t="shared" si="0"/>
        <v>0</v>
      </c>
    </row>
    <row r="7" spans="1:10" ht="45" x14ac:dyDescent="0.25">
      <c r="A7" s="10" t="s">
        <v>139</v>
      </c>
      <c r="B7" s="7" t="s">
        <v>78</v>
      </c>
      <c r="C7" s="74">
        <v>4173548.53</v>
      </c>
      <c r="D7" s="74"/>
      <c r="E7" s="74"/>
      <c r="F7" s="74"/>
      <c r="G7" s="74">
        <f t="shared" si="0"/>
        <v>4173548.53</v>
      </c>
      <c r="H7" s="74">
        <f t="shared" si="0"/>
        <v>0</v>
      </c>
    </row>
    <row r="8" spans="1:10" ht="60" x14ac:dyDescent="0.25">
      <c r="A8" s="10" t="s">
        <v>151</v>
      </c>
      <c r="B8" s="7" t="s">
        <v>78</v>
      </c>
      <c r="C8" s="73">
        <v>179201640.88</v>
      </c>
      <c r="D8" s="73">
        <v>179201640.88</v>
      </c>
      <c r="E8" s="75">
        <f>47701059.09</f>
        <v>47701059.090000004</v>
      </c>
      <c r="F8" s="73">
        <f>F5-2380194.19</f>
        <v>47443430.090000004</v>
      </c>
      <c r="G8" s="74">
        <f t="shared" ref="G8:G9" si="1">C8+E8</f>
        <v>226902699.97</v>
      </c>
      <c r="H8" s="74">
        <f t="shared" ref="H8:H9" si="2">D8+F8</f>
        <v>226645070.97</v>
      </c>
      <c r="I8" s="77">
        <f>F8-E8</f>
        <v>-257629</v>
      </c>
      <c r="J8" s="22">
        <f>I8/E8*100</f>
        <v>-0.54009073365419058</v>
      </c>
    </row>
    <row r="9" spans="1:10" ht="75" x14ac:dyDescent="0.25">
      <c r="A9" s="10" t="s">
        <v>150</v>
      </c>
      <c r="B9" s="7" t="s">
        <v>78</v>
      </c>
      <c r="C9" s="74"/>
      <c r="D9" s="74"/>
      <c r="E9" s="73">
        <f>2259754.19</f>
        <v>2259754.19</v>
      </c>
      <c r="F9" s="73">
        <v>2380194.19</v>
      </c>
      <c r="G9" s="74">
        <f t="shared" si="1"/>
        <v>2259754.19</v>
      </c>
      <c r="H9" s="74">
        <f t="shared" si="2"/>
        <v>2380194.19</v>
      </c>
    </row>
    <row r="10" spans="1:10" ht="30" customHeight="1" x14ac:dyDescent="0.25">
      <c r="A10" s="10" t="s">
        <v>140</v>
      </c>
      <c r="B10" s="7" t="s">
        <v>78</v>
      </c>
      <c r="C10" s="76" t="s">
        <v>56</v>
      </c>
      <c r="D10" s="76" t="s">
        <v>56</v>
      </c>
      <c r="E10" s="75">
        <f>E8</f>
        <v>47701059.090000004</v>
      </c>
      <c r="F10" s="75">
        <f>F8</f>
        <v>47443430.090000004</v>
      </c>
      <c r="G10" s="74">
        <f>E10</f>
        <v>47701059.090000004</v>
      </c>
      <c r="H10" s="74">
        <f>F10</f>
        <v>47443430.090000004</v>
      </c>
    </row>
    <row r="11" spans="1:10" ht="89.25" customHeight="1" x14ac:dyDescent="0.25">
      <c r="A11" s="10" t="s">
        <v>141</v>
      </c>
      <c r="B11" s="7" t="s">
        <v>143</v>
      </c>
      <c r="C11" s="33">
        <v>5</v>
      </c>
      <c r="D11" s="33">
        <v>5</v>
      </c>
      <c r="E11" s="33" t="s">
        <v>56</v>
      </c>
      <c r="F11" s="33" t="s">
        <v>56</v>
      </c>
      <c r="G11" s="33">
        <v>5</v>
      </c>
      <c r="H11" s="33">
        <v>5</v>
      </c>
    </row>
    <row r="12" spans="1:10" ht="30" x14ac:dyDescent="0.25">
      <c r="A12" s="10" t="s">
        <v>138</v>
      </c>
      <c r="B12" s="7" t="s">
        <v>143</v>
      </c>
      <c r="C12" s="34"/>
      <c r="D12" s="34"/>
      <c r="E12" s="34"/>
      <c r="F12" s="34"/>
      <c r="G12" s="34"/>
      <c r="H12" s="34"/>
    </row>
    <row r="13" spans="1:10" ht="45" customHeight="1" x14ac:dyDescent="0.25">
      <c r="A13" s="10" t="s">
        <v>139</v>
      </c>
      <c r="B13" s="7" t="s">
        <v>143</v>
      </c>
      <c r="C13" s="31"/>
      <c r="D13" s="31"/>
      <c r="E13" s="31"/>
      <c r="F13" s="31"/>
      <c r="G13" s="31"/>
      <c r="H13" s="31"/>
    </row>
    <row r="14" spans="1:10" ht="92.25" customHeight="1" x14ac:dyDescent="0.25">
      <c r="A14" s="25" t="s">
        <v>142</v>
      </c>
      <c r="B14" s="24" t="s">
        <v>144</v>
      </c>
      <c r="C14" s="31">
        <f>2147.3+387+673.9+120.5+106.2</f>
        <v>3434.9</v>
      </c>
      <c r="D14" s="31">
        <f>2147.3+387+673.9+120.5+106.2</f>
        <v>3434.9</v>
      </c>
      <c r="E14" s="31"/>
      <c r="F14" s="31"/>
      <c r="G14" s="31">
        <f>2147.3+387+673.9+120.5+106.2</f>
        <v>3434.9</v>
      </c>
      <c r="H14" s="31">
        <f>2147.3+387+673.9+120.5+106.2</f>
        <v>3434.9</v>
      </c>
    </row>
    <row r="15" spans="1:10" ht="30" x14ac:dyDescent="0.25">
      <c r="A15" s="10" t="s">
        <v>138</v>
      </c>
      <c r="B15" s="24" t="s">
        <v>144</v>
      </c>
      <c r="C15" s="46"/>
      <c r="D15" s="46"/>
      <c r="E15" s="46"/>
      <c r="F15" s="46"/>
      <c r="G15" s="46"/>
      <c r="H15" s="31">
        <v>0</v>
      </c>
    </row>
    <row r="16" spans="1:10" ht="45.75" customHeight="1" x14ac:dyDescent="0.25">
      <c r="A16" s="10" t="s">
        <v>139</v>
      </c>
      <c r="B16" s="24" t="s">
        <v>144</v>
      </c>
      <c r="C16" s="31">
        <f>18.3+82.4+71.7+13.9+12.9</f>
        <v>199.20000000000002</v>
      </c>
      <c r="D16" s="31">
        <f>68.1+69.3</f>
        <v>137.39999999999998</v>
      </c>
      <c r="E16" s="31"/>
      <c r="F16" s="31"/>
      <c r="G16" s="31">
        <f>C16</f>
        <v>199.20000000000002</v>
      </c>
      <c r="H16" s="31">
        <f>D16</f>
        <v>137.39999999999998</v>
      </c>
    </row>
    <row r="17" spans="1:8" ht="14.25" customHeight="1" x14ac:dyDescent="0.25"/>
    <row r="18" spans="1:8" ht="26.25" customHeight="1" x14ac:dyDescent="0.25">
      <c r="A18" s="223" t="s">
        <v>146</v>
      </c>
      <c r="B18" s="223"/>
      <c r="C18" s="223"/>
      <c r="D18" s="223"/>
      <c r="E18" s="27"/>
      <c r="F18" s="224" t="s">
        <v>148</v>
      </c>
      <c r="G18" s="224"/>
      <c r="H18" s="224"/>
    </row>
    <row r="19" spans="1:8" x14ac:dyDescent="0.25">
      <c r="A19" s="26" t="s">
        <v>147</v>
      </c>
      <c r="B19" s="28"/>
      <c r="C19" s="27"/>
      <c r="D19" s="27"/>
      <c r="E19" s="27"/>
      <c r="F19" s="224" t="s">
        <v>149</v>
      </c>
      <c r="G19" s="224"/>
      <c r="H19" s="224"/>
    </row>
    <row r="20" spans="1:8" x14ac:dyDescent="0.25">
      <c r="A20" s="27"/>
      <c r="B20" s="28"/>
      <c r="C20" s="27"/>
      <c r="D20" s="27"/>
      <c r="E20" s="27"/>
      <c r="F20" s="27"/>
      <c r="G20" s="27"/>
      <c r="H20" s="27"/>
    </row>
  </sheetData>
  <mergeCells count="8">
    <mergeCell ref="A2:A3"/>
    <mergeCell ref="B2:B3"/>
    <mergeCell ref="A18:D18"/>
    <mergeCell ref="F18:H18"/>
    <mergeCell ref="F19:H19"/>
    <mergeCell ref="C2:D2"/>
    <mergeCell ref="E2:F2"/>
    <mergeCell ref="G2:H2"/>
  </mergeCells>
  <pageMargins left="0.70866141732283472" right="0" top="0" bottom="0" header="0" footer="0"/>
  <pageSetup paperSize="9" scale="9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1.1-1.3</vt:lpstr>
      <vt:lpstr>1.4-1.6</vt:lpstr>
      <vt:lpstr>2.1-.2.2</vt:lpstr>
      <vt:lpstr>2.3</vt:lpstr>
      <vt:lpstr>2.4</vt:lpstr>
      <vt:lpstr>2.5</vt:lpstr>
      <vt:lpstr>2.6-2.10</vt:lpstr>
      <vt:lpstr>3</vt:lpstr>
      <vt:lpstr>'1.1-1.3'!Область_печати</vt:lpstr>
      <vt:lpstr>'2.3'!Область_печати</vt:lpstr>
      <vt:lpstr>'2.5'!Область_печати</vt:lpstr>
      <vt:lpstr>'2.6-2.10'!Область_печати</vt:lpstr>
      <vt:lpstr>'3'!Область_печати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2021-02-19T12:17:30Z</dcterms:modified>
</cp:coreProperties>
</file>